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 tabRatio="599"/>
  </bookViews>
  <sheets>
    <sheet name="سودوزیان" sheetId="2" r:id="rId1"/>
    <sheet name="تولید و فروش" sheetId="4" r:id="rId2"/>
    <sheet name="بهای تمام شده" sheetId="5" r:id="rId3"/>
    <sheet name="پنل" sheetId="6" r:id="rId4"/>
  </sheets>
  <definedNames>
    <definedName name="LastCell">#REF!</definedName>
  </definedNames>
  <calcPr calcId="124519"/>
</workbook>
</file>

<file path=xl/calcChain.xml><?xml version="1.0" encoding="utf-8"?>
<calcChain xmlns="http://schemas.openxmlformats.org/spreadsheetml/2006/main">
  <c r="D2" i="6"/>
  <c r="I3" i="4" s="1"/>
  <c r="F9" i="2"/>
  <c r="F10"/>
  <c r="F6"/>
  <c r="E62" i="5"/>
  <c r="E63" s="1"/>
  <c r="F5" i="2" s="1"/>
  <c r="F6" i="5"/>
  <c r="E54"/>
  <c r="E53"/>
  <c r="F45"/>
  <c r="F44"/>
  <c r="F43"/>
  <c r="F42"/>
  <c r="F46" s="1"/>
  <c r="F41"/>
  <c r="F5"/>
  <c r="E29"/>
  <c r="D8" i="6"/>
  <c r="E34" i="5" s="1"/>
  <c r="D24"/>
  <c r="C24"/>
  <c r="E24" s="1"/>
  <c r="I54" i="4"/>
  <c r="I55"/>
  <c r="I53"/>
  <c r="I47"/>
  <c r="D6" i="6"/>
  <c r="D5"/>
  <c r="I41" i="4"/>
  <c r="I39"/>
  <c r="I40"/>
  <c r="I43"/>
  <c r="I44"/>
  <c r="I56"/>
  <c r="I57"/>
  <c r="I58"/>
  <c r="I59"/>
  <c r="I42" s="1"/>
  <c r="I60"/>
  <c r="I61"/>
  <c r="I62"/>
  <c r="I45" s="1"/>
  <c r="I63"/>
  <c r="I46" s="1"/>
  <c r="I64"/>
  <c r="I30"/>
  <c r="I7"/>
  <c r="C14"/>
  <c r="D14"/>
  <c r="E14"/>
  <c r="F14"/>
  <c r="I14" s="1"/>
  <c r="H14"/>
  <c r="C15"/>
  <c r="D15"/>
  <c r="E15"/>
  <c r="F15"/>
  <c r="I15" s="1"/>
  <c r="H15"/>
  <c r="D13"/>
  <c r="E13"/>
  <c r="F13"/>
  <c r="I13" s="1"/>
  <c r="H13"/>
  <c r="C13"/>
  <c r="D9" i="6" l="1"/>
  <c r="E23" i="5" s="1"/>
  <c r="E28" s="1"/>
  <c r="E30" s="1"/>
  <c r="F4" s="1"/>
  <c r="F7" s="1"/>
  <c r="I5" i="4"/>
  <c r="I19"/>
  <c r="I4"/>
  <c r="I36"/>
  <c r="G15"/>
  <c r="G13"/>
  <c r="G14"/>
  <c r="I38" l="1"/>
  <c r="I48" s="1"/>
  <c r="F2" i="2" s="1"/>
  <c r="I21" i="4"/>
  <c r="I37"/>
  <c r="I20"/>
  <c r="F3" i="2"/>
  <c r="F18" i="5"/>
  <c r="F4" i="2" l="1"/>
  <c r="F8" s="1"/>
  <c r="F12" s="1"/>
  <c r="F13" s="1"/>
  <c r="F14" l="1"/>
  <c r="F15" s="1"/>
  <c r="D11" i="6" s="1"/>
</calcChain>
</file>

<file path=xl/sharedStrings.xml><?xml version="1.0" encoding="utf-8"?>
<sst xmlns="http://schemas.openxmlformats.org/spreadsheetml/2006/main" count="352" uniqueCount="94">
  <si>
    <t>نرخ فروش</t>
  </si>
  <si>
    <t>سود هر سهم</t>
  </si>
  <si>
    <t>مبلغ فروش</t>
  </si>
  <si>
    <t>بهای تمام شده</t>
  </si>
  <si>
    <t>سایر هزینه ها</t>
  </si>
  <si>
    <t>تن</t>
  </si>
  <si>
    <t>جمع</t>
  </si>
  <si>
    <t>هزینه استهلاک</t>
  </si>
  <si>
    <t>هزینه مواد مصرفی</t>
  </si>
  <si>
    <t>میلیون ریال</t>
  </si>
  <si>
    <t>ریال</t>
  </si>
  <si>
    <t>تفاله خشک</t>
  </si>
  <si>
    <t>ملاس</t>
  </si>
  <si>
    <t>مقدار تولید</t>
  </si>
  <si>
    <t>مقدار فروش</t>
  </si>
  <si>
    <t>چغندر</t>
  </si>
  <si>
    <t>مواد بسته بندی</t>
  </si>
  <si>
    <t>-</t>
  </si>
  <si>
    <t>۱۳۹۷/۱۲/۲۹</t>
  </si>
  <si>
    <t>۱۳۹۶/۱۲/۲۹</t>
  </si>
  <si>
    <t>سود (زیان) خالص</t>
  </si>
  <si>
    <t>درآمدهای عملیاتی</t>
  </si>
  <si>
    <t>بهای تمام ‌شده درآمدهای عملیاتی</t>
  </si>
  <si>
    <t>سود (زیان) ناخالص</t>
  </si>
  <si>
    <t>هزینه‌های فروش، اداری و عمومی</t>
  </si>
  <si>
    <t>سایر درآمدهای عملیاتی</t>
  </si>
  <si>
    <t>سایر هزینه‌های عملیاتی</t>
  </si>
  <si>
    <t>سود (زیان) عملیاتی</t>
  </si>
  <si>
    <t>هزینه‌های مالی</t>
  </si>
  <si>
    <t>سایر درآمدها و هزینه‌های غیرعملیاتی- درآمد سرمایه‌گذاری‌ها</t>
  </si>
  <si>
    <t>سایر درآمدها و هزینه‌های غیرعملیاتی- اقلام متفرقه</t>
  </si>
  <si>
    <t>سود (زیان) عملیات در حال تداوم قبل از مالیات</t>
  </si>
  <si>
    <t>مالیات بر درآمد</t>
  </si>
  <si>
    <t>سود (زیان) خالص هر سهم– ریال</t>
  </si>
  <si>
    <t>سرمایه</t>
  </si>
  <si>
    <t>۱۳۹۸/۰۳/۳۱</t>
  </si>
  <si>
    <t>۱۳۹۷/۰۳/۳۱</t>
  </si>
  <si>
    <t>کارشناسی ۱۳۹۸</t>
  </si>
  <si>
    <t>برگشت از فروش</t>
  </si>
  <si>
    <t>شکر تولیدی از چغندر</t>
  </si>
  <si>
    <t>شکر تولیدی از شکر خام</t>
  </si>
  <si>
    <t>تصفیه شکر خام (کارمزدی)</t>
  </si>
  <si>
    <t>شکر خریداری</t>
  </si>
  <si>
    <t>سایر</t>
  </si>
  <si>
    <t>یارانه تولید</t>
  </si>
  <si>
    <t>یارانه فروش</t>
  </si>
  <si>
    <t>تفاله خشک خریداری</t>
  </si>
  <si>
    <t>تخفیفات</t>
  </si>
  <si>
    <t>تن / ریال</t>
  </si>
  <si>
    <t>ریال / ریال</t>
  </si>
  <si>
    <t>مبلغ بهای تمام شده</t>
  </si>
  <si>
    <t>سود ناخالص</t>
  </si>
  <si>
    <t>سه ماهه ۱۳۹۸</t>
  </si>
  <si>
    <t>مواد مستقیم مصرفی</t>
  </si>
  <si>
    <t>دستمزد مستقیم تولید</t>
  </si>
  <si>
    <t>سربار تولید</t>
  </si>
  <si>
    <t>هزینه جذب نشده در تولید</t>
  </si>
  <si>
    <t>جمع هزینه های تولید</t>
  </si>
  <si>
    <t>موجودی کالای در جریان ساخت اول دوره</t>
  </si>
  <si>
    <t>موجودی کالای در جریان ساخت پایان دوره</t>
  </si>
  <si>
    <t>ضایعات غیرعادی</t>
  </si>
  <si>
    <t>بهای تمام شده کالای تولید شده</t>
  </si>
  <si>
    <t>موجودی کالای ساخته شده اول دوره</t>
  </si>
  <si>
    <t>موجودی کالای ساخته شده پایان دوره</t>
  </si>
  <si>
    <t>بهای تمام شده کالای فروش رفته</t>
  </si>
  <si>
    <t>بهای تمام شده خدمات ارایه شده</t>
  </si>
  <si>
    <t>جمع بهای تمام شده</t>
  </si>
  <si>
    <t>هزینه سربار</t>
  </si>
  <si>
    <t>هزینه حقوق و دستمزد</t>
  </si>
  <si>
    <t>هزینه انرژی (آب، برق، گاز و سوخت)</t>
  </si>
  <si>
    <t>شرح</t>
  </si>
  <si>
    <t>هزينه هاي اداري، عمومي و فروش</t>
  </si>
  <si>
    <t>برآورد شرکت از تغییرات نرخ فروش محصولات و نرخ خرید مواد اولیه</t>
  </si>
  <si>
    <t>مقدار</t>
  </si>
  <si>
    <t>نرخ فروش شکر</t>
  </si>
  <si>
    <t>نرخ فروش تفاله</t>
  </si>
  <si>
    <t>نرخ فروش ملاس</t>
  </si>
  <si>
    <t>نرخ خرید چغندر</t>
  </si>
  <si>
    <t>مقدار مصرف چغندر</t>
  </si>
  <si>
    <t>نسبت تولید محصولات جانبی</t>
  </si>
  <si>
    <t>مبلغ</t>
  </si>
  <si>
    <t>نرخ</t>
  </si>
  <si>
    <t>ضریب مصرف چغندر</t>
  </si>
  <si>
    <t>هزينه حقوق و دستمزد</t>
  </si>
  <si>
    <t>هزينه استهلاک</t>
  </si>
  <si>
    <t>هزينه انرژي (آب، برق، گاز و سوخت)</t>
  </si>
  <si>
    <t>هزينه مواد مصرفي</t>
  </si>
  <si>
    <t>هزينه تبليغات</t>
  </si>
  <si>
    <t>حق العمل و کميسيون فروش</t>
  </si>
  <si>
    <t>هزينه خدمات پس از فروش</t>
  </si>
  <si>
    <t>هزينه مطالبات مشکوک الوصول</t>
  </si>
  <si>
    <t>هزينه حمل و نقل و انتقال</t>
  </si>
  <si>
    <t>ساير هزينه ها</t>
  </si>
  <si>
    <t>قیمت سهم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</si>
</sst>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_-* #,##0.00\-;_-* &quot;-&quot;??_-;_-@_-"/>
    <numFmt numFmtId="166" formatCode="[$-3000401]#,##0"/>
    <numFmt numFmtId="167" formatCode="[$-3000401]0"/>
    <numFmt numFmtId="174" formatCode="[$-3000401]#,##0.0"/>
  </numFmts>
  <fonts count="1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.1"/>
      <color rgb="FFFFFFFF"/>
      <name val="Tahoma"/>
      <family val="2"/>
    </font>
    <font>
      <sz val="8"/>
      <color rgb="FF333333"/>
      <name val="Tahoma"/>
      <family val="2"/>
    </font>
    <font>
      <sz val="8"/>
      <color rgb="FF555555"/>
      <name val="Tahoma"/>
      <family val="2"/>
    </font>
    <font>
      <sz val="8"/>
      <color rgb="FFFF0000"/>
      <name val="Tahoma"/>
      <family val="2"/>
    </font>
    <font>
      <sz val="9"/>
      <color rgb="FF055274"/>
      <name val="Tahoma"/>
      <family val="2"/>
    </font>
    <font>
      <sz val="11"/>
      <color rgb="FF333333"/>
      <name val="Calibri"/>
      <family val="2"/>
    </font>
    <font>
      <b/>
      <sz val="9"/>
      <color rgb="FFFFFFFF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7E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BF8"/>
        <bgColor indexed="64"/>
      </patternFill>
    </fill>
    <fill>
      <patternFill patternType="solid">
        <fgColor rgb="FFFEE2A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0E4F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CCCCCC"/>
      </right>
      <top/>
      <bottom/>
      <diagonal/>
    </border>
    <border>
      <left style="medium">
        <color rgb="FFBCBCBC"/>
      </left>
      <right style="medium">
        <color rgb="FFCCCCCC"/>
      </right>
      <top/>
      <bottom/>
      <diagonal/>
    </border>
    <border>
      <left style="medium">
        <color rgb="FFD3D3D3"/>
      </left>
      <right style="medium">
        <color rgb="FFCCCCCC"/>
      </right>
      <top/>
      <bottom/>
      <diagonal/>
    </border>
    <border>
      <left style="medium">
        <color rgb="FFD3D3D3"/>
      </left>
      <right style="medium">
        <color rgb="FFCCCCCC"/>
      </right>
      <top/>
      <bottom style="medium">
        <color rgb="FFD3D3D3"/>
      </bottom>
      <diagonal/>
    </border>
    <border>
      <left style="medium">
        <color rgb="FFBCBCBC"/>
      </left>
      <right style="medium">
        <color rgb="FFCCCCCC"/>
      </right>
      <top/>
      <bottom style="medium">
        <color rgb="FFD3D3D3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1C6EA4"/>
      </left>
      <right style="medium">
        <color rgb="FFBBBBBB"/>
      </right>
      <top style="medium">
        <color rgb="FF1C6EA4"/>
      </top>
      <bottom/>
      <diagonal/>
    </border>
    <border>
      <left style="medium">
        <color rgb="FFBBBBBB"/>
      </left>
      <right/>
      <top style="medium">
        <color rgb="FF1C6EA4"/>
      </top>
      <bottom style="medium">
        <color rgb="FFBBBBBB"/>
      </bottom>
      <diagonal/>
    </border>
    <border>
      <left/>
      <right/>
      <top style="medium">
        <color rgb="FF1C6EA4"/>
      </top>
      <bottom style="medium">
        <color rgb="FFBBBBBB"/>
      </bottom>
      <diagonal/>
    </border>
    <border>
      <left/>
      <right style="medium">
        <color rgb="FF1C6EA4"/>
      </right>
      <top style="medium">
        <color rgb="FF1C6EA4"/>
      </top>
      <bottom style="medium">
        <color rgb="FFBBBBBB"/>
      </bottom>
      <diagonal/>
    </border>
    <border>
      <left style="medium">
        <color rgb="FF1C6EA4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1C6EA4"/>
      </right>
      <top style="medium">
        <color rgb="FFBBBBBB"/>
      </top>
      <bottom style="medium">
        <color rgb="FFBBBBBB"/>
      </bottom>
      <diagonal/>
    </border>
    <border>
      <left style="medium">
        <color rgb="FF1C6EA4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1C6EA4"/>
      </left>
      <right style="medium">
        <color rgb="FFBBBBBB"/>
      </right>
      <top style="medium">
        <color rgb="FFBBBBBB"/>
      </top>
      <bottom style="medium">
        <color rgb="FF1C6EA4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1C6EA4"/>
      </bottom>
      <diagonal/>
    </border>
    <border>
      <left style="medium">
        <color rgb="FFBBBBBB"/>
      </left>
      <right style="medium">
        <color rgb="FF1C6EA4"/>
      </right>
      <top style="medium">
        <color rgb="FFBBBBBB"/>
      </top>
      <bottom style="medium">
        <color rgb="FF1C6EA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9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166" fontId="5" fillId="5" borderId="2" xfId="0" applyNumberFormat="1" applyFont="1" applyFill="1" applyBorder="1" applyAlignment="1">
      <alignment horizontal="center" vertical="center" wrapText="1"/>
    </xf>
    <xf numFmtId="167" fontId="5" fillId="3" borderId="2" xfId="0" applyNumberFormat="1" applyFont="1" applyFill="1" applyBorder="1" applyAlignment="1">
      <alignment horizontal="center" vertical="center" wrapText="1"/>
    </xf>
    <xf numFmtId="167" fontId="7" fillId="3" borderId="2" xfId="0" applyNumberFormat="1" applyFont="1" applyFill="1" applyBorder="1" applyAlignment="1">
      <alignment horizontal="center" vertical="center" wrapText="1"/>
    </xf>
    <xf numFmtId="167" fontId="5" fillId="5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4" xfId="0" applyFont="1" applyFill="1" applyBorder="1" applyAlignment="1">
      <alignment horizontal="justify" vertical="center" wrapText="1"/>
    </xf>
    <xf numFmtId="166" fontId="5" fillId="5" borderId="5" xfId="0" applyNumberFormat="1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horizontal="center" wrapText="1"/>
    </xf>
    <xf numFmtId="166" fontId="8" fillId="7" borderId="6" xfId="0" applyNumberFormat="1" applyFont="1" applyFill="1" applyBorder="1" applyAlignment="1">
      <alignment horizontal="center" wrapText="1"/>
    </xf>
    <xf numFmtId="0" fontId="9" fillId="0" borderId="0" xfId="12"/>
    <xf numFmtId="167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right" vertical="center" wrapText="1"/>
    </xf>
    <xf numFmtId="166" fontId="8" fillId="6" borderId="6" xfId="0" applyNumberFormat="1" applyFont="1" applyFill="1" applyBorder="1" applyAlignment="1">
      <alignment horizontal="right" wrapText="1"/>
    </xf>
    <xf numFmtId="166" fontId="8" fillId="7" borderId="6" xfId="0" applyNumberFormat="1" applyFont="1" applyFill="1" applyBorder="1" applyAlignment="1">
      <alignment horizontal="right" wrapText="1"/>
    </xf>
    <xf numFmtId="0" fontId="9" fillId="0" borderId="0" xfId="12" applyAlignment="1">
      <alignment horizontal="right"/>
    </xf>
    <xf numFmtId="0" fontId="0" fillId="0" borderId="0" xfId="0" applyAlignment="1">
      <alignment horizontal="right"/>
    </xf>
    <xf numFmtId="0" fontId="4" fillId="8" borderId="1" xfId="0" applyFont="1" applyFill="1" applyBorder="1" applyAlignment="1">
      <alignment horizontal="center" vertical="center" wrapText="1"/>
    </xf>
    <xf numFmtId="0" fontId="9" fillId="0" borderId="0" xfId="13"/>
    <xf numFmtId="0" fontId="10" fillId="0" borderId="0" xfId="0" applyFont="1" applyAlignment="1">
      <alignment wrapText="1"/>
    </xf>
    <xf numFmtId="0" fontId="8" fillId="6" borderId="13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center" wrapText="1"/>
    </xf>
    <xf numFmtId="0" fontId="10" fillId="9" borderId="11" xfId="0" applyFont="1" applyFill="1" applyBorder="1" applyAlignment="1">
      <alignment horizontal="center" wrapText="1"/>
    </xf>
    <xf numFmtId="9" fontId="8" fillId="6" borderId="6" xfId="1" applyFont="1" applyFill="1" applyBorder="1" applyAlignment="1">
      <alignment horizontal="center" wrapText="1"/>
    </xf>
    <xf numFmtId="167" fontId="9" fillId="0" borderId="0" xfId="12" applyNumberFormat="1"/>
    <xf numFmtId="167" fontId="8" fillId="6" borderId="6" xfId="0" applyNumberFormat="1" applyFont="1" applyFill="1" applyBorder="1" applyAlignment="1">
      <alignment horizontal="center" wrapText="1"/>
    </xf>
    <xf numFmtId="167" fontId="8" fillId="6" borderId="12" xfId="0" applyNumberFormat="1" applyFont="1" applyFill="1" applyBorder="1" applyAlignment="1">
      <alignment horizontal="center" wrapText="1"/>
    </xf>
    <xf numFmtId="167" fontId="8" fillId="7" borderId="6" xfId="0" applyNumberFormat="1" applyFont="1" applyFill="1" applyBorder="1" applyAlignment="1">
      <alignment horizontal="center" wrapText="1"/>
    </xf>
    <xf numFmtId="167" fontId="8" fillId="7" borderId="12" xfId="0" applyNumberFormat="1" applyFont="1" applyFill="1" applyBorder="1" applyAlignment="1">
      <alignment horizontal="center" wrapText="1"/>
    </xf>
    <xf numFmtId="174" fontId="8" fillId="7" borderId="6" xfId="0" applyNumberFormat="1" applyFont="1" applyFill="1" applyBorder="1" applyAlignment="1">
      <alignment horizontal="center" wrapText="1"/>
    </xf>
    <xf numFmtId="166" fontId="8" fillId="6" borderId="15" xfId="0" applyNumberFormat="1" applyFont="1" applyFill="1" applyBorder="1" applyAlignment="1">
      <alignment horizontal="center" wrapText="1"/>
    </xf>
    <xf numFmtId="167" fontId="8" fillId="6" borderId="16" xfId="0" applyNumberFormat="1" applyFont="1" applyFill="1" applyBorder="1" applyAlignment="1">
      <alignment horizontal="center" wrapText="1"/>
    </xf>
  </cellXfs>
  <cellStyles count="14">
    <cellStyle name="Comma 2" xfId="3"/>
    <cellStyle name="Comma 3" xfId="10"/>
    <cellStyle name="Comma 5" xfId="5"/>
    <cellStyle name="Comma 5 2" xfId="11"/>
    <cellStyle name="Normal" xfId="0" builtinId="0"/>
    <cellStyle name="Normal 12" xfId="4"/>
    <cellStyle name="Normal 2" xfId="2"/>
    <cellStyle name="Normal 2 2" xfId="7"/>
    <cellStyle name="Normal 25 3" xfId="9"/>
    <cellStyle name="Normal 3" xfId="12"/>
    <cellStyle name="Normal 4" xfId="13"/>
    <cellStyle name="Percent" xfId="1" builtinId="5"/>
    <cellStyle name="Percent 2" xfId="8"/>
    <cellStyle name="Percent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rightToLeft="1" tabSelected="1" workbookViewId="0">
      <selection activeCell="E8" sqref="E8"/>
    </sheetView>
  </sheetViews>
  <sheetFormatPr defaultRowHeight="14.25"/>
  <cols>
    <col min="1" max="1" width="24.875" customWidth="1"/>
    <col min="2" max="2" width="13" customWidth="1"/>
    <col min="3" max="3" width="13.375" customWidth="1"/>
    <col min="4" max="4" width="13.875" customWidth="1"/>
    <col min="5" max="6" width="16" customWidth="1"/>
  </cols>
  <sheetData>
    <row r="1" spans="1:6" ht="30">
      <c r="A1" s="1"/>
      <c r="B1" s="1" t="s">
        <v>19</v>
      </c>
      <c r="C1" s="1" t="s">
        <v>36</v>
      </c>
      <c r="D1" s="1" t="s">
        <v>18</v>
      </c>
      <c r="E1" s="1" t="s">
        <v>35</v>
      </c>
      <c r="F1" s="1" t="s">
        <v>37</v>
      </c>
    </row>
    <row r="2" spans="1:6">
      <c r="A2" s="8" t="s">
        <v>21</v>
      </c>
      <c r="B2" s="2">
        <v>1702466</v>
      </c>
      <c r="C2" s="2">
        <v>363702</v>
      </c>
      <c r="D2" s="2">
        <v>2371265</v>
      </c>
      <c r="E2" s="2">
        <v>99446</v>
      </c>
      <c r="F2" s="2">
        <f>'تولید و فروش'!I48</f>
        <v>2204392.7354727061</v>
      </c>
    </row>
    <row r="3" spans="1:6">
      <c r="A3" s="8" t="s">
        <v>22</v>
      </c>
      <c r="B3" s="3">
        <v>-1441959</v>
      </c>
      <c r="C3" s="3">
        <v>-278589</v>
      </c>
      <c r="D3" s="3">
        <v>-1897241</v>
      </c>
      <c r="E3" s="3">
        <v>-68816</v>
      </c>
      <c r="F3" s="3">
        <f>-'بهای تمام شده'!F7</f>
        <v>-1583099.1388129406</v>
      </c>
    </row>
    <row r="4" spans="1:6">
      <c r="A4" s="9" t="s">
        <v>23</v>
      </c>
      <c r="B4" s="4">
        <v>260507</v>
      </c>
      <c r="C4" s="4">
        <v>85113</v>
      </c>
      <c r="D4" s="4">
        <v>474024</v>
      </c>
      <c r="E4" s="4">
        <v>30630</v>
      </c>
      <c r="F4" s="4">
        <f>SUM(F2:F3)</f>
        <v>621293.59665976558</v>
      </c>
    </row>
    <row r="5" spans="1:6">
      <c r="A5" s="8" t="s">
        <v>24</v>
      </c>
      <c r="B5" s="3">
        <v>-23897</v>
      </c>
      <c r="C5" s="3">
        <v>-5762</v>
      </c>
      <c r="D5" s="3">
        <v>-30866</v>
      </c>
      <c r="E5" s="3">
        <v>-6059</v>
      </c>
      <c r="F5" s="3">
        <f>-'بهای تمام شده'!E63</f>
        <v>-37531.399999999994</v>
      </c>
    </row>
    <row r="6" spans="1:6">
      <c r="A6" s="8" t="s">
        <v>25</v>
      </c>
      <c r="B6" s="2">
        <v>4068</v>
      </c>
      <c r="C6" s="5">
        <v>814</v>
      </c>
      <c r="D6" s="2">
        <v>13742</v>
      </c>
      <c r="E6" s="5">
        <v>358</v>
      </c>
      <c r="F6" s="5">
        <f>E6</f>
        <v>358</v>
      </c>
    </row>
    <row r="7" spans="1:6">
      <c r="A7" s="8" t="s">
        <v>26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>
      <c r="A8" s="9" t="s">
        <v>27</v>
      </c>
      <c r="B8" s="4">
        <v>240678</v>
      </c>
      <c r="C8" s="4">
        <v>80165</v>
      </c>
      <c r="D8" s="4">
        <v>456900</v>
      </c>
      <c r="E8" s="4">
        <v>24929</v>
      </c>
      <c r="F8" s="4">
        <f>SUM(F4:F7)</f>
        <v>584120.19665976556</v>
      </c>
    </row>
    <row r="9" spans="1:6">
      <c r="A9" s="8" t="s">
        <v>28</v>
      </c>
      <c r="B9" s="3">
        <v>-4500</v>
      </c>
      <c r="C9" s="6">
        <v>-769</v>
      </c>
      <c r="D9" s="3">
        <v>-20113</v>
      </c>
      <c r="E9" s="3">
        <v>-30872</v>
      </c>
      <c r="F9" s="3">
        <f>-343364*0.18</f>
        <v>-61805.52</v>
      </c>
    </row>
    <row r="10" spans="1:6" ht="21">
      <c r="A10" s="8" t="s">
        <v>29</v>
      </c>
      <c r="B10" s="2">
        <v>9886</v>
      </c>
      <c r="C10" s="5">
        <v>924</v>
      </c>
      <c r="D10" s="2">
        <v>25174</v>
      </c>
      <c r="E10" s="2">
        <v>20231</v>
      </c>
      <c r="F10" s="2">
        <f>E10*4</f>
        <v>80924</v>
      </c>
    </row>
    <row r="11" spans="1:6" ht="21">
      <c r="A11" s="8" t="s">
        <v>30</v>
      </c>
      <c r="B11" s="2">
        <v>52484</v>
      </c>
      <c r="C11" s="5">
        <v>24</v>
      </c>
      <c r="D11" s="2">
        <v>5442</v>
      </c>
      <c r="E11" s="5">
        <v>40</v>
      </c>
      <c r="F11" s="5">
        <v>0</v>
      </c>
    </row>
    <row r="12" spans="1:6" ht="21">
      <c r="A12" s="9" t="s">
        <v>31</v>
      </c>
      <c r="B12" s="4">
        <v>298548</v>
      </c>
      <c r="C12" s="4">
        <v>80344</v>
      </c>
      <c r="D12" s="4">
        <v>467403</v>
      </c>
      <c r="E12" s="4">
        <v>14328</v>
      </c>
      <c r="F12" s="4">
        <f>SUM(F8:F11)</f>
        <v>603238.67665976554</v>
      </c>
    </row>
    <row r="13" spans="1:6">
      <c r="A13" s="8" t="s">
        <v>32</v>
      </c>
      <c r="B13" s="3">
        <v>-50262</v>
      </c>
      <c r="C13" s="3">
        <v>-17869</v>
      </c>
      <c r="D13" s="3">
        <v>-64583</v>
      </c>
      <c r="E13" s="5">
        <v>0</v>
      </c>
      <c r="F13" s="5">
        <f>D13*F12/D12</f>
        <v>-83351.97560716905</v>
      </c>
    </row>
    <row r="14" spans="1:6">
      <c r="A14" s="9" t="s">
        <v>20</v>
      </c>
      <c r="B14" s="4">
        <v>248286</v>
      </c>
      <c r="C14" s="4">
        <v>62475</v>
      </c>
      <c r="D14" s="4">
        <v>402820</v>
      </c>
      <c r="E14" s="4">
        <v>14328</v>
      </c>
      <c r="F14" s="4">
        <f>SUM(F12:F13)</f>
        <v>519886.7010525965</v>
      </c>
    </row>
    <row r="15" spans="1:6">
      <c r="A15" s="9" t="s">
        <v>33</v>
      </c>
      <c r="B15" s="7">
        <v>752</v>
      </c>
      <c r="C15" s="7">
        <v>189</v>
      </c>
      <c r="D15" s="4">
        <v>1220</v>
      </c>
      <c r="E15" s="7">
        <v>43</v>
      </c>
      <c r="F15" s="7">
        <f>F14*1000/F16</f>
        <v>1574.4791004512365</v>
      </c>
    </row>
    <row r="16" spans="1:6" ht="15" thickBot="1">
      <c r="A16" s="10" t="s">
        <v>34</v>
      </c>
      <c r="B16" s="11">
        <v>330196</v>
      </c>
      <c r="C16" s="11">
        <v>330196</v>
      </c>
      <c r="D16" s="11">
        <v>330196</v>
      </c>
      <c r="E16" s="11">
        <v>330196</v>
      </c>
      <c r="F16" s="11">
        <v>330196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97"/>
  <sheetViews>
    <sheetView rightToLeft="1" workbookViewId="0">
      <pane xSplit="1" topLeftCell="B1" activePane="topRight" state="frozen"/>
      <selection pane="topRight" activeCell="I48" sqref="I48"/>
    </sheetView>
  </sheetViews>
  <sheetFormatPr defaultRowHeight="14.25"/>
  <cols>
    <col min="1" max="1" width="18.125" style="20" bestFit="1" customWidth="1"/>
    <col min="2" max="2" width="10" customWidth="1"/>
    <col min="3" max="7" width="20.5" bestFit="1" customWidth="1"/>
    <col min="8" max="8" width="15.125" customWidth="1"/>
    <col min="9" max="9" width="18.875" customWidth="1"/>
  </cols>
  <sheetData>
    <row r="2" spans="1:9" ht="16.5" customHeight="1" thickBot="1">
      <c r="A2" s="16" t="s">
        <v>13</v>
      </c>
      <c r="B2" s="15"/>
      <c r="C2" s="15">
        <v>1393</v>
      </c>
      <c r="D2" s="15">
        <v>1394</v>
      </c>
      <c r="E2" s="15">
        <v>1395</v>
      </c>
      <c r="F2" s="15">
        <v>1396</v>
      </c>
      <c r="G2" s="15">
        <v>1397</v>
      </c>
      <c r="H2" s="1" t="s">
        <v>52</v>
      </c>
      <c r="I2" s="21" t="s">
        <v>37</v>
      </c>
    </row>
    <row r="3" spans="1:9" ht="15" customHeight="1" thickBot="1">
      <c r="A3" s="17" t="s">
        <v>39</v>
      </c>
      <c r="B3" s="12" t="s">
        <v>5</v>
      </c>
      <c r="C3" s="12">
        <v>30843</v>
      </c>
      <c r="D3" s="12">
        <v>30045</v>
      </c>
      <c r="E3" s="12">
        <v>34085</v>
      </c>
      <c r="F3" s="12">
        <v>54213</v>
      </c>
      <c r="G3" s="12">
        <v>44697</v>
      </c>
      <c r="H3" s="12">
        <v>7804</v>
      </c>
      <c r="I3" s="12">
        <f>پنل!D2</f>
        <v>39000</v>
      </c>
    </row>
    <row r="4" spans="1:9" ht="15" thickBot="1">
      <c r="A4" s="18" t="s">
        <v>11</v>
      </c>
      <c r="B4" s="13" t="s">
        <v>5</v>
      </c>
      <c r="C4" s="13">
        <v>14756</v>
      </c>
      <c r="D4" s="13">
        <v>14527</v>
      </c>
      <c r="E4" s="13">
        <v>16791</v>
      </c>
      <c r="F4" s="13">
        <v>25284</v>
      </c>
      <c r="G4" s="13">
        <v>23900</v>
      </c>
      <c r="H4" s="13">
        <v>3650</v>
      </c>
      <c r="I4" s="13">
        <f>I14*I3</f>
        <v>18188.921476398649</v>
      </c>
    </row>
    <row r="5" spans="1:9" ht="15" thickBot="1">
      <c r="A5" s="17" t="s">
        <v>12</v>
      </c>
      <c r="B5" s="12" t="s">
        <v>5</v>
      </c>
      <c r="C5" s="12">
        <v>12030</v>
      </c>
      <c r="D5" s="12">
        <v>12615</v>
      </c>
      <c r="E5" s="12">
        <v>13620</v>
      </c>
      <c r="F5" s="12">
        <v>22684</v>
      </c>
      <c r="G5" s="12">
        <v>15795</v>
      </c>
      <c r="H5" s="12">
        <v>1870</v>
      </c>
      <c r="I5" s="13">
        <f>I3*I15</f>
        <v>16318.521387859</v>
      </c>
    </row>
    <row r="6" spans="1:9" ht="15" thickBot="1">
      <c r="A6" s="18" t="s">
        <v>40</v>
      </c>
      <c r="B6" s="13" t="s">
        <v>5</v>
      </c>
      <c r="C6" s="13">
        <v>14756</v>
      </c>
      <c r="D6" s="13">
        <v>6807</v>
      </c>
      <c r="E6" s="13">
        <v>2790</v>
      </c>
      <c r="F6" s="13">
        <v>12907</v>
      </c>
      <c r="G6" s="13">
        <v>136</v>
      </c>
      <c r="H6" s="13"/>
      <c r="I6" s="13">
        <v>0</v>
      </c>
    </row>
    <row r="7" spans="1:9" ht="15" thickBot="1">
      <c r="A7" s="17" t="s">
        <v>41</v>
      </c>
      <c r="B7" s="12" t="s">
        <v>5</v>
      </c>
      <c r="C7" s="12">
        <v>31037</v>
      </c>
      <c r="D7" s="12">
        <v>19515</v>
      </c>
      <c r="E7" s="12">
        <v>39780</v>
      </c>
      <c r="F7" s="12">
        <v>1044</v>
      </c>
      <c r="G7" s="12">
        <v>11448</v>
      </c>
      <c r="H7" s="12">
        <v>9551</v>
      </c>
      <c r="I7" s="12">
        <f>H7</f>
        <v>9551</v>
      </c>
    </row>
    <row r="8" spans="1:9" ht="15" thickBot="1">
      <c r="A8" s="18" t="s">
        <v>42</v>
      </c>
      <c r="B8" s="13" t="s">
        <v>5</v>
      </c>
      <c r="C8" s="13">
        <v>3414</v>
      </c>
      <c r="D8" s="13">
        <v>1000</v>
      </c>
      <c r="E8" s="13" t="s">
        <v>17</v>
      </c>
      <c r="F8" s="13">
        <v>0</v>
      </c>
      <c r="G8" s="13">
        <v>4</v>
      </c>
      <c r="H8" s="13"/>
      <c r="I8" s="13">
        <v>0</v>
      </c>
    </row>
    <row r="9" spans="1:9" ht="15" thickBot="1">
      <c r="A9" s="17" t="s">
        <v>43</v>
      </c>
      <c r="B9" s="12" t="s">
        <v>5</v>
      </c>
      <c r="C9" s="12">
        <v>501</v>
      </c>
      <c r="D9" s="12">
        <v>0</v>
      </c>
      <c r="E9" s="12">
        <v>81</v>
      </c>
      <c r="F9" s="12">
        <v>0</v>
      </c>
      <c r="G9" s="12">
        <v>0</v>
      </c>
      <c r="H9" s="12"/>
      <c r="I9" s="12"/>
    </row>
    <row r="10" spans="1:9" ht="15">
      <c r="A10" s="19"/>
      <c r="B10" s="14"/>
      <c r="C10" s="14"/>
      <c r="D10" s="14"/>
      <c r="E10" s="14"/>
      <c r="F10" s="14"/>
      <c r="G10" s="33"/>
      <c r="H10" s="14"/>
    </row>
    <row r="12" spans="1:9" ht="30.75" thickBot="1">
      <c r="A12" s="16" t="s">
        <v>79</v>
      </c>
      <c r="B12" s="15"/>
      <c r="C12" s="15">
        <v>1393</v>
      </c>
      <c r="D12" s="15">
        <v>1394</v>
      </c>
      <c r="E12" s="15">
        <v>1395</v>
      </c>
      <c r="F12" s="15">
        <v>1396</v>
      </c>
      <c r="G12" s="15">
        <v>1397</v>
      </c>
      <c r="H12" s="1" t="s">
        <v>52</v>
      </c>
      <c r="I12" s="21" t="s">
        <v>37</v>
      </c>
    </row>
    <row r="13" spans="1:9" ht="15" thickBot="1">
      <c r="A13" s="17" t="s">
        <v>39</v>
      </c>
      <c r="B13" s="12" t="s">
        <v>5</v>
      </c>
      <c r="C13" s="32">
        <f>C3/C$3</f>
        <v>1</v>
      </c>
      <c r="D13" s="32">
        <f t="shared" ref="D13:H13" si="0">D3/D$3</f>
        <v>1</v>
      </c>
      <c r="E13" s="32">
        <f t="shared" si="0"/>
        <v>1</v>
      </c>
      <c r="F13" s="32">
        <f t="shared" si="0"/>
        <v>1</v>
      </c>
      <c r="G13" s="32">
        <f t="shared" si="0"/>
        <v>1</v>
      </c>
      <c r="H13" s="32">
        <f t="shared" si="0"/>
        <v>1</v>
      </c>
      <c r="I13" s="32">
        <f>F13</f>
        <v>1</v>
      </c>
    </row>
    <row r="14" spans="1:9" ht="15" thickBot="1">
      <c r="A14" s="18" t="s">
        <v>11</v>
      </c>
      <c r="B14" s="13" t="s">
        <v>5</v>
      </c>
      <c r="C14" s="32">
        <f t="shared" ref="C14:H14" si="1">C4/C$3</f>
        <v>0.47842298090328439</v>
      </c>
      <c r="D14" s="32">
        <f t="shared" si="1"/>
        <v>0.48350807122649359</v>
      </c>
      <c r="E14" s="32">
        <f t="shared" si="1"/>
        <v>0.4926213877072026</v>
      </c>
      <c r="F14" s="32">
        <f t="shared" si="1"/>
        <v>0.46638260195893971</v>
      </c>
      <c r="G14" s="32">
        <f t="shared" si="1"/>
        <v>0.5347115018905072</v>
      </c>
      <c r="H14" s="32">
        <f t="shared" si="1"/>
        <v>0.46770886724756533</v>
      </c>
      <c r="I14" s="32">
        <f t="shared" ref="I14:I15" si="2">F14</f>
        <v>0.46638260195893971</v>
      </c>
    </row>
    <row r="15" spans="1:9" ht="15" thickBot="1">
      <c r="A15" s="17" t="s">
        <v>12</v>
      </c>
      <c r="B15" s="12" t="s">
        <v>5</v>
      </c>
      <c r="C15" s="32">
        <f t="shared" ref="C15:H15" si="3">C5/C$3</f>
        <v>0.39003987938916446</v>
      </c>
      <c r="D15" s="32">
        <f t="shared" si="3"/>
        <v>0.41987019470793807</v>
      </c>
      <c r="E15" s="32">
        <f t="shared" si="3"/>
        <v>0.39958926213877072</v>
      </c>
      <c r="F15" s="32">
        <f t="shared" si="3"/>
        <v>0.41842362532971794</v>
      </c>
      <c r="G15" s="32">
        <f t="shared" si="3"/>
        <v>0.35337942143768036</v>
      </c>
      <c r="H15" s="32">
        <f t="shared" si="3"/>
        <v>0.23962070732957458</v>
      </c>
      <c r="I15" s="32">
        <f t="shared" si="2"/>
        <v>0.41842362532971794</v>
      </c>
    </row>
    <row r="16" spans="1:9" ht="15">
      <c r="A16" s="19"/>
      <c r="B16" s="14"/>
      <c r="C16" s="14"/>
      <c r="D16" s="14"/>
      <c r="E16" s="14"/>
      <c r="F16" s="14"/>
      <c r="G16" s="14"/>
      <c r="H16" s="14"/>
    </row>
    <row r="18" spans="1:9" ht="15.75" thickBot="1">
      <c r="A18" s="16" t="s">
        <v>14</v>
      </c>
      <c r="B18" s="15"/>
      <c r="C18" s="15">
        <v>1393</v>
      </c>
      <c r="D18" s="15">
        <v>1394</v>
      </c>
      <c r="E18" s="15">
        <v>1395</v>
      </c>
      <c r="F18" s="15">
        <v>1396</v>
      </c>
      <c r="G18" s="15">
        <v>1397</v>
      </c>
      <c r="H18" s="1" t="s">
        <v>52</v>
      </c>
      <c r="I18" s="21" t="s">
        <v>37</v>
      </c>
    </row>
    <row r="19" spans="1:9" ht="15" thickBot="1">
      <c r="A19" s="17" t="s">
        <v>39</v>
      </c>
      <c r="B19" s="12" t="s">
        <v>5</v>
      </c>
      <c r="C19" s="12">
        <v>30939</v>
      </c>
      <c r="D19" s="12">
        <v>30955</v>
      </c>
      <c r="E19" s="12">
        <v>39439</v>
      </c>
      <c r="F19" s="12">
        <v>37437</v>
      </c>
      <c r="G19" s="12">
        <v>62239</v>
      </c>
      <c r="H19" s="12">
        <v>70</v>
      </c>
      <c r="I19" s="12">
        <f>I3</f>
        <v>39000</v>
      </c>
    </row>
    <row r="20" spans="1:9" ht="15" thickBot="1">
      <c r="A20" s="18" t="s">
        <v>11</v>
      </c>
      <c r="B20" s="13" t="s">
        <v>5</v>
      </c>
      <c r="C20" s="13">
        <v>14756</v>
      </c>
      <c r="D20" s="13">
        <v>14527</v>
      </c>
      <c r="E20" s="13">
        <v>16791</v>
      </c>
      <c r="F20" s="13">
        <v>25284</v>
      </c>
      <c r="G20" s="13">
        <v>20306</v>
      </c>
      <c r="H20" s="13">
        <v>2940</v>
      </c>
      <c r="I20" s="12">
        <f t="shared" ref="I20:I21" si="4">I4</f>
        <v>18188.921476398649</v>
      </c>
    </row>
    <row r="21" spans="1:9" ht="15" thickBot="1">
      <c r="A21" s="17" t="s">
        <v>12</v>
      </c>
      <c r="B21" s="12" t="s">
        <v>5</v>
      </c>
      <c r="C21" s="12">
        <v>11762</v>
      </c>
      <c r="D21" s="12">
        <v>8591</v>
      </c>
      <c r="E21" s="12">
        <v>14325</v>
      </c>
      <c r="F21" s="12">
        <v>22605</v>
      </c>
      <c r="G21" s="12">
        <v>15962</v>
      </c>
      <c r="H21" s="12">
        <v>572</v>
      </c>
      <c r="I21" s="12">
        <f t="shared" si="4"/>
        <v>16318.521387859</v>
      </c>
    </row>
    <row r="22" spans="1:9" ht="15" thickBot="1">
      <c r="A22" s="18" t="s">
        <v>40</v>
      </c>
      <c r="B22" s="13" t="s">
        <v>5</v>
      </c>
      <c r="C22" s="13">
        <v>14720</v>
      </c>
      <c r="D22" s="13">
        <v>6807</v>
      </c>
      <c r="E22" s="13">
        <v>327</v>
      </c>
      <c r="F22" s="13">
        <v>12591</v>
      </c>
      <c r="G22" s="13">
        <v>3242</v>
      </c>
      <c r="H22" s="13"/>
      <c r="I22" s="12"/>
    </row>
    <row r="23" spans="1:9" ht="15" thickBot="1">
      <c r="A23" s="17" t="s">
        <v>44</v>
      </c>
      <c r="B23" s="12" t="s">
        <v>5</v>
      </c>
      <c r="C23" s="12">
        <v>23797</v>
      </c>
      <c r="D23" s="12" t="s">
        <v>17</v>
      </c>
      <c r="E23" s="12" t="s">
        <v>17</v>
      </c>
      <c r="F23" s="12">
        <v>36642</v>
      </c>
      <c r="G23" s="12">
        <v>32017</v>
      </c>
      <c r="H23" s="12"/>
      <c r="I23" s="12"/>
    </row>
    <row r="24" spans="1:9" ht="15" thickBot="1">
      <c r="A24" s="18" t="s">
        <v>41</v>
      </c>
      <c r="B24" s="13" t="s">
        <v>5</v>
      </c>
      <c r="C24" s="13">
        <v>31037</v>
      </c>
      <c r="D24" s="13">
        <v>19515</v>
      </c>
      <c r="E24" s="13">
        <v>39780</v>
      </c>
      <c r="F24" s="13">
        <v>0</v>
      </c>
      <c r="G24" s="13">
        <v>0</v>
      </c>
      <c r="H24" s="13"/>
      <c r="I24" s="12"/>
    </row>
    <row r="25" spans="1:9" ht="15" thickBot="1">
      <c r="A25" s="17" t="s">
        <v>45</v>
      </c>
      <c r="B25" s="12" t="s">
        <v>5</v>
      </c>
      <c r="C25" s="12" t="s">
        <v>17</v>
      </c>
      <c r="D25" s="12">
        <v>30957</v>
      </c>
      <c r="E25" s="12">
        <v>40144</v>
      </c>
      <c r="F25" s="12" t="s">
        <v>17</v>
      </c>
      <c r="G25" s="12" t="s">
        <v>17</v>
      </c>
      <c r="H25" s="12"/>
      <c r="I25" s="12"/>
    </row>
    <row r="26" spans="1:9" ht="15" thickBot="1">
      <c r="A26" s="18" t="s">
        <v>46</v>
      </c>
      <c r="B26" s="13" t="s">
        <v>5</v>
      </c>
      <c r="C26" s="13" t="s">
        <v>17</v>
      </c>
      <c r="D26" s="13" t="s">
        <v>17</v>
      </c>
      <c r="E26" s="13" t="s">
        <v>17</v>
      </c>
      <c r="F26" s="13">
        <v>0</v>
      </c>
      <c r="G26" s="13">
        <v>2000</v>
      </c>
      <c r="H26" s="13"/>
      <c r="I26" s="13"/>
    </row>
    <row r="27" spans="1:9" ht="15" thickBot="1">
      <c r="A27" s="17" t="s">
        <v>42</v>
      </c>
      <c r="B27" s="12" t="s">
        <v>5</v>
      </c>
      <c r="C27" s="12">
        <v>1500</v>
      </c>
      <c r="D27" s="12">
        <v>2914</v>
      </c>
      <c r="E27" s="12" t="s">
        <v>17</v>
      </c>
      <c r="F27" s="12">
        <v>0</v>
      </c>
      <c r="G27" s="12">
        <v>4</v>
      </c>
      <c r="H27" s="12"/>
      <c r="I27" s="12"/>
    </row>
    <row r="28" spans="1:9" ht="15" thickBot="1">
      <c r="A28" s="18" t="s">
        <v>47</v>
      </c>
      <c r="B28" s="13" t="s">
        <v>10</v>
      </c>
      <c r="C28" s="13" t="s">
        <v>17</v>
      </c>
      <c r="D28" s="13" t="s">
        <v>17</v>
      </c>
      <c r="E28" s="13" t="s">
        <v>17</v>
      </c>
      <c r="F28" s="13">
        <v>0</v>
      </c>
      <c r="G28" s="13">
        <v>0</v>
      </c>
      <c r="H28" s="13"/>
      <c r="I28" s="13"/>
    </row>
    <row r="29" spans="1:9" ht="15" thickBot="1">
      <c r="A29" s="17" t="s">
        <v>38</v>
      </c>
      <c r="B29" s="12" t="s">
        <v>10</v>
      </c>
      <c r="C29" s="12" t="s">
        <v>17</v>
      </c>
      <c r="D29" s="12" t="s">
        <v>17</v>
      </c>
      <c r="E29" s="12" t="s">
        <v>17</v>
      </c>
      <c r="F29" s="12">
        <v>0</v>
      </c>
      <c r="G29" s="12">
        <v>0</v>
      </c>
      <c r="H29" s="12"/>
      <c r="I29" s="12"/>
    </row>
    <row r="30" spans="1:9" ht="15" thickBot="1">
      <c r="A30" s="18" t="s">
        <v>43</v>
      </c>
      <c r="B30" s="13" t="s">
        <v>5</v>
      </c>
      <c r="C30" s="13">
        <v>501</v>
      </c>
      <c r="D30" s="13">
        <v>109</v>
      </c>
      <c r="E30" s="13">
        <v>69</v>
      </c>
      <c r="F30" s="13">
        <v>1</v>
      </c>
      <c r="G30" s="13">
        <v>0</v>
      </c>
      <c r="H30" s="13">
        <v>21</v>
      </c>
      <c r="I30" s="13">
        <f>H30</f>
        <v>21</v>
      </c>
    </row>
    <row r="31" spans="1:9" ht="15" thickBot="1">
      <c r="A31" s="17"/>
      <c r="B31" s="12"/>
      <c r="C31" s="12"/>
      <c r="D31" s="12">
        <v>114375</v>
      </c>
      <c r="E31" s="12">
        <v>150875</v>
      </c>
      <c r="F31" s="12">
        <v>134560</v>
      </c>
      <c r="G31" s="12">
        <v>135770</v>
      </c>
      <c r="H31" s="12"/>
      <c r="I31" s="12"/>
    </row>
    <row r="35" spans="1:9" ht="15.75" thickBot="1">
      <c r="A35" s="16" t="s">
        <v>2</v>
      </c>
      <c r="B35" s="15"/>
      <c r="C35" s="15">
        <v>1393</v>
      </c>
      <c r="D35" s="15">
        <v>1394</v>
      </c>
      <c r="E35" s="15">
        <v>1395</v>
      </c>
      <c r="F35" s="15">
        <v>1396</v>
      </c>
      <c r="G35" s="15">
        <v>1397</v>
      </c>
      <c r="H35" s="1" t="s">
        <v>52</v>
      </c>
      <c r="I35" s="21" t="s">
        <v>37</v>
      </c>
    </row>
    <row r="36" spans="1:9" ht="15" thickBot="1">
      <c r="A36" s="17" t="s">
        <v>39</v>
      </c>
      <c r="B36" s="12" t="s">
        <v>9</v>
      </c>
      <c r="C36" s="12">
        <v>618297</v>
      </c>
      <c r="D36" s="12">
        <v>696833</v>
      </c>
      <c r="E36" s="12">
        <v>1016879</v>
      </c>
      <c r="F36" s="12">
        <v>991412</v>
      </c>
      <c r="G36" s="12">
        <v>1863413</v>
      </c>
      <c r="H36" s="12">
        <v>2117</v>
      </c>
      <c r="I36" s="12">
        <f>I3*I53/1000000</f>
        <v>1443000</v>
      </c>
    </row>
    <row r="37" spans="1:9" ht="15" thickBot="1">
      <c r="A37" s="18" t="s">
        <v>11</v>
      </c>
      <c r="B37" s="13" t="s">
        <v>9</v>
      </c>
      <c r="C37" s="13">
        <v>89681</v>
      </c>
      <c r="D37" s="13">
        <v>66795</v>
      </c>
      <c r="E37" s="13">
        <v>80590</v>
      </c>
      <c r="F37" s="13">
        <v>207311</v>
      </c>
      <c r="G37" s="13">
        <v>210798</v>
      </c>
      <c r="H37" s="13">
        <v>63895</v>
      </c>
      <c r="I37" s="12">
        <f t="shared" ref="I37:I38" si="5">I4*I54/1000000</f>
        <v>395299.70671241218</v>
      </c>
    </row>
    <row r="38" spans="1:9" ht="15" thickBot="1">
      <c r="A38" s="17" t="s">
        <v>12</v>
      </c>
      <c r="B38" s="12" t="s">
        <v>9</v>
      </c>
      <c r="C38" s="12">
        <v>49485</v>
      </c>
      <c r="D38" s="12">
        <v>30786</v>
      </c>
      <c r="E38" s="12">
        <v>46270</v>
      </c>
      <c r="F38" s="12">
        <v>76025</v>
      </c>
      <c r="G38" s="12">
        <v>106270</v>
      </c>
      <c r="H38" s="12">
        <v>12084</v>
      </c>
      <c r="I38" s="12">
        <f t="shared" si="5"/>
        <v>344743.02876029396</v>
      </c>
    </row>
    <row r="39" spans="1:9" ht="15" thickBot="1">
      <c r="A39" s="18" t="s">
        <v>40</v>
      </c>
      <c r="B39" s="13" t="s">
        <v>9</v>
      </c>
      <c r="C39" s="13">
        <v>290884</v>
      </c>
      <c r="D39" s="13">
        <v>148842</v>
      </c>
      <c r="E39" s="13">
        <v>8253</v>
      </c>
      <c r="F39" s="13">
        <v>327406</v>
      </c>
      <c r="G39" s="13">
        <v>93296</v>
      </c>
      <c r="H39" s="13"/>
      <c r="I39" s="12">
        <f t="shared" ref="I37:I46" si="6">I56*I22/1000000</f>
        <v>0</v>
      </c>
    </row>
    <row r="40" spans="1:9" ht="15" thickBot="1">
      <c r="A40" s="17" t="s">
        <v>44</v>
      </c>
      <c r="B40" s="12" t="s">
        <v>9</v>
      </c>
      <c r="C40" s="12">
        <v>47594</v>
      </c>
      <c r="D40" s="12" t="s">
        <v>17</v>
      </c>
      <c r="E40" s="12" t="s">
        <v>17</v>
      </c>
      <c r="F40" s="12">
        <v>98869</v>
      </c>
      <c r="G40" s="12">
        <v>71560</v>
      </c>
      <c r="H40" s="12"/>
      <c r="I40" s="12">
        <f t="shared" si="6"/>
        <v>0</v>
      </c>
    </row>
    <row r="41" spans="1:9" ht="15" thickBot="1">
      <c r="A41" s="18" t="s">
        <v>41</v>
      </c>
      <c r="B41" s="13" t="s">
        <v>9</v>
      </c>
      <c r="C41" s="13">
        <v>28913</v>
      </c>
      <c r="D41" s="13">
        <v>18319</v>
      </c>
      <c r="E41" s="13">
        <v>47858</v>
      </c>
      <c r="F41" s="13">
        <v>1434</v>
      </c>
      <c r="G41" s="13">
        <v>23397</v>
      </c>
      <c r="H41" s="13">
        <v>20725</v>
      </c>
      <c r="I41" s="12">
        <f>H41</f>
        <v>20725</v>
      </c>
    </row>
    <row r="42" spans="1:9" ht="15" thickBot="1">
      <c r="A42" s="17" t="s">
        <v>45</v>
      </c>
      <c r="B42" s="12" t="s">
        <v>10</v>
      </c>
      <c r="C42" s="12" t="s">
        <v>17</v>
      </c>
      <c r="D42" s="12">
        <v>65499</v>
      </c>
      <c r="E42" s="12">
        <v>93451</v>
      </c>
      <c r="F42" s="12" t="s">
        <v>17</v>
      </c>
      <c r="G42" s="12" t="s">
        <v>17</v>
      </c>
      <c r="H42" s="12"/>
      <c r="I42" s="12">
        <f t="shared" si="6"/>
        <v>0</v>
      </c>
    </row>
    <row r="43" spans="1:9" ht="15" thickBot="1">
      <c r="A43" s="18" t="s">
        <v>46</v>
      </c>
      <c r="B43" s="13" t="s">
        <v>9</v>
      </c>
      <c r="C43" s="13" t="s">
        <v>17</v>
      </c>
      <c r="D43" s="13" t="s">
        <v>17</v>
      </c>
      <c r="E43" s="13" t="s">
        <v>17</v>
      </c>
      <c r="F43" s="13">
        <v>0</v>
      </c>
      <c r="G43" s="13">
        <v>2400</v>
      </c>
      <c r="H43" s="13"/>
      <c r="I43" s="12">
        <f t="shared" si="6"/>
        <v>0</v>
      </c>
    </row>
    <row r="44" spans="1:9" ht="15" thickBot="1">
      <c r="A44" s="17" t="s">
        <v>42</v>
      </c>
      <c r="B44" s="12" t="s">
        <v>9</v>
      </c>
      <c r="C44" s="12">
        <v>29990</v>
      </c>
      <c r="D44" s="12">
        <v>65250</v>
      </c>
      <c r="E44" s="12" t="s">
        <v>17</v>
      </c>
      <c r="F44" s="12">
        <v>0</v>
      </c>
      <c r="G44" s="12">
        <v>131</v>
      </c>
      <c r="H44" s="12"/>
      <c r="I44" s="12">
        <f t="shared" si="6"/>
        <v>0</v>
      </c>
    </row>
    <row r="45" spans="1:9" ht="15" thickBot="1">
      <c r="A45" s="18" t="s">
        <v>47</v>
      </c>
      <c r="B45" s="13" t="s">
        <v>9</v>
      </c>
      <c r="C45" s="13" t="s">
        <v>17</v>
      </c>
      <c r="D45" s="13" t="s">
        <v>17</v>
      </c>
      <c r="E45" s="13" t="s">
        <v>17</v>
      </c>
      <c r="F45" s="13">
        <v>0</v>
      </c>
      <c r="G45" s="13">
        <v>0</v>
      </c>
      <c r="H45" s="13"/>
      <c r="I45" s="12">
        <f t="shared" si="6"/>
        <v>0</v>
      </c>
    </row>
    <row r="46" spans="1:9" ht="15" thickBot="1">
      <c r="A46" s="17" t="s">
        <v>38</v>
      </c>
      <c r="B46" s="12" t="s">
        <v>9</v>
      </c>
      <c r="C46" s="12" t="s">
        <v>17</v>
      </c>
      <c r="D46" s="12" t="s">
        <v>17</v>
      </c>
      <c r="E46" s="12" t="s">
        <v>17</v>
      </c>
      <c r="F46" s="12">
        <v>0</v>
      </c>
      <c r="G46" s="12">
        <v>0</v>
      </c>
      <c r="H46" s="12"/>
      <c r="I46" s="12">
        <f t="shared" si="6"/>
        <v>0</v>
      </c>
    </row>
    <row r="47" spans="1:9" ht="15" thickBot="1">
      <c r="A47" s="18" t="s">
        <v>43</v>
      </c>
      <c r="B47" s="13" t="s">
        <v>9</v>
      </c>
      <c r="C47" s="13">
        <v>12837</v>
      </c>
      <c r="D47" s="13">
        <v>2874</v>
      </c>
      <c r="E47" s="13">
        <v>1977</v>
      </c>
      <c r="F47" s="13">
        <v>9</v>
      </c>
      <c r="G47" s="13">
        <v>0</v>
      </c>
      <c r="H47" s="13">
        <v>625</v>
      </c>
      <c r="I47" s="12">
        <f>H47</f>
        <v>625</v>
      </c>
    </row>
    <row r="48" spans="1:9" ht="15" thickBot="1">
      <c r="A48" s="17"/>
      <c r="B48" s="12"/>
      <c r="C48" s="12">
        <v>1167681</v>
      </c>
      <c r="D48" s="12">
        <v>1095198</v>
      </c>
      <c r="E48" s="12">
        <v>1295278</v>
      </c>
      <c r="F48" s="12">
        <v>1702466</v>
      </c>
      <c r="G48" s="12">
        <v>2371265</v>
      </c>
      <c r="H48" s="12">
        <v>99446</v>
      </c>
      <c r="I48" s="12">
        <f>SUM(I36:I47)</f>
        <v>2204392.7354727061</v>
      </c>
    </row>
    <row r="52" spans="1:9" ht="15.75" thickBot="1">
      <c r="A52" s="16" t="s">
        <v>0</v>
      </c>
      <c r="B52" s="15"/>
      <c r="C52" s="15">
        <v>1393</v>
      </c>
      <c r="D52" s="15">
        <v>1394</v>
      </c>
      <c r="E52" s="15">
        <v>1395</v>
      </c>
      <c r="F52" s="15">
        <v>1396</v>
      </c>
      <c r="G52" s="15">
        <v>1397</v>
      </c>
      <c r="H52" s="1" t="s">
        <v>52</v>
      </c>
      <c r="I52" s="21" t="s">
        <v>37</v>
      </c>
    </row>
    <row r="53" spans="1:9" ht="15" thickBot="1">
      <c r="A53" s="17" t="s">
        <v>39</v>
      </c>
      <c r="B53" s="12" t="s">
        <v>48</v>
      </c>
      <c r="C53" s="12">
        <v>19984389</v>
      </c>
      <c r="D53" s="12">
        <v>22511161</v>
      </c>
      <c r="E53" s="12">
        <v>25783590</v>
      </c>
      <c r="F53" s="12">
        <v>26482143</v>
      </c>
      <c r="G53" s="12">
        <v>29939636</v>
      </c>
      <c r="H53" s="12">
        <v>30242857.142857142</v>
      </c>
      <c r="I53" s="12">
        <f>پنل!D4</f>
        <v>37000000</v>
      </c>
    </row>
    <row r="54" spans="1:9" ht="15" thickBot="1">
      <c r="A54" s="18" t="s">
        <v>11</v>
      </c>
      <c r="B54" s="13" t="s">
        <v>48</v>
      </c>
      <c r="C54" s="13">
        <v>6077596</v>
      </c>
      <c r="D54" s="13">
        <v>4597990</v>
      </c>
      <c r="E54" s="13">
        <v>4799595</v>
      </c>
      <c r="F54" s="13">
        <v>8199296</v>
      </c>
      <c r="G54" s="13">
        <v>10381070</v>
      </c>
      <c r="H54" s="13">
        <v>21732993.197278913</v>
      </c>
      <c r="I54" s="12">
        <f>پنل!D5</f>
        <v>21732993.197278913</v>
      </c>
    </row>
    <row r="55" spans="1:9" ht="15" thickBot="1">
      <c r="A55" s="17" t="s">
        <v>12</v>
      </c>
      <c r="B55" s="12" t="s">
        <v>48</v>
      </c>
      <c r="C55" s="12">
        <v>4207193</v>
      </c>
      <c r="D55" s="12">
        <v>3583518</v>
      </c>
      <c r="E55" s="12">
        <v>3230017</v>
      </c>
      <c r="F55" s="12">
        <v>3363194</v>
      </c>
      <c r="G55" s="12">
        <v>6657687</v>
      </c>
      <c r="H55" s="12">
        <v>21125874.125874124</v>
      </c>
      <c r="I55" s="12">
        <f>پنل!D6</f>
        <v>21125874.125874124</v>
      </c>
    </row>
    <row r="56" spans="1:9" ht="15" thickBot="1">
      <c r="A56" s="18" t="s">
        <v>40</v>
      </c>
      <c r="B56" s="13" t="s">
        <v>48</v>
      </c>
      <c r="C56" s="13">
        <v>19761141</v>
      </c>
      <c r="D56" s="13">
        <v>21866020</v>
      </c>
      <c r="E56" s="13">
        <v>25238532</v>
      </c>
      <c r="F56" s="13">
        <v>26003177</v>
      </c>
      <c r="G56" s="13">
        <v>28777298</v>
      </c>
      <c r="H56" s="13"/>
      <c r="I56" s="12">
        <f t="shared" ref="I54:I64" si="7">H56</f>
        <v>0</v>
      </c>
    </row>
    <row r="57" spans="1:9" ht="15" thickBot="1">
      <c r="A57" s="17" t="s">
        <v>44</v>
      </c>
      <c r="B57" s="12" t="s">
        <v>48</v>
      </c>
      <c r="C57" s="12">
        <v>2000000</v>
      </c>
      <c r="D57" s="12" t="s">
        <v>17</v>
      </c>
      <c r="E57" s="12" t="s">
        <v>17</v>
      </c>
      <c r="F57" s="12">
        <v>2698242</v>
      </c>
      <c r="G57" s="12">
        <v>2235063</v>
      </c>
      <c r="H57" s="12"/>
      <c r="I57" s="12">
        <f t="shared" si="7"/>
        <v>0</v>
      </c>
    </row>
    <row r="58" spans="1:9" ht="15" thickBot="1">
      <c r="A58" s="18" t="s">
        <v>41</v>
      </c>
      <c r="B58" s="13" t="s">
        <v>48</v>
      </c>
      <c r="C58" s="13">
        <v>931566</v>
      </c>
      <c r="D58" s="13">
        <v>938714</v>
      </c>
      <c r="E58" s="13">
        <v>1203067</v>
      </c>
      <c r="F58" s="13">
        <v>0</v>
      </c>
      <c r="G58" s="13">
        <v>0</v>
      </c>
      <c r="H58" s="13"/>
      <c r="I58" s="12">
        <f t="shared" si="7"/>
        <v>0</v>
      </c>
    </row>
    <row r="59" spans="1:9" ht="15" thickBot="1">
      <c r="A59" s="17" t="s">
        <v>45</v>
      </c>
      <c r="B59" s="12" t="s">
        <v>5</v>
      </c>
      <c r="C59" s="12" t="s">
        <v>17</v>
      </c>
      <c r="D59" s="12">
        <v>2115806</v>
      </c>
      <c r="E59" s="12">
        <v>2327895</v>
      </c>
      <c r="F59" s="12" t="s">
        <v>17</v>
      </c>
      <c r="G59" s="12" t="s">
        <v>17</v>
      </c>
      <c r="H59" s="12"/>
      <c r="I59" s="12">
        <f t="shared" si="7"/>
        <v>0</v>
      </c>
    </row>
    <row r="60" spans="1:9" ht="15" thickBot="1">
      <c r="A60" s="18" t="s">
        <v>46</v>
      </c>
      <c r="B60" s="13" t="s">
        <v>48</v>
      </c>
      <c r="C60" s="13" t="s">
        <v>17</v>
      </c>
      <c r="D60" s="13" t="s">
        <v>17</v>
      </c>
      <c r="E60" s="13" t="s">
        <v>17</v>
      </c>
      <c r="F60" s="13">
        <v>0</v>
      </c>
      <c r="G60" s="13">
        <v>1200000</v>
      </c>
      <c r="H60" s="13"/>
      <c r="I60" s="12">
        <f t="shared" si="7"/>
        <v>0</v>
      </c>
    </row>
    <row r="61" spans="1:9" ht="15" thickBot="1">
      <c r="A61" s="17" t="s">
        <v>42</v>
      </c>
      <c r="B61" s="12" t="s">
        <v>48</v>
      </c>
      <c r="C61" s="12">
        <v>19993333</v>
      </c>
      <c r="D61" s="12">
        <v>22391901</v>
      </c>
      <c r="E61" s="12" t="s">
        <v>17</v>
      </c>
      <c r="F61" s="12">
        <v>0</v>
      </c>
      <c r="G61" s="12">
        <v>32750000</v>
      </c>
      <c r="H61" s="12"/>
      <c r="I61" s="12">
        <f t="shared" si="7"/>
        <v>0</v>
      </c>
    </row>
    <row r="62" spans="1:9" ht="15" thickBot="1">
      <c r="A62" s="18" t="s">
        <v>47</v>
      </c>
      <c r="B62" s="13" t="s">
        <v>49</v>
      </c>
      <c r="C62" s="13" t="s">
        <v>17</v>
      </c>
      <c r="D62" s="13" t="s">
        <v>17</v>
      </c>
      <c r="E62" s="13" t="s">
        <v>17</v>
      </c>
      <c r="F62" s="13">
        <v>0</v>
      </c>
      <c r="G62" s="13">
        <v>0</v>
      </c>
      <c r="H62" s="13"/>
      <c r="I62" s="12">
        <f t="shared" si="7"/>
        <v>0</v>
      </c>
    </row>
    <row r="63" spans="1:9" ht="15" thickBot="1">
      <c r="A63" s="17" t="s">
        <v>38</v>
      </c>
      <c r="B63" s="12" t="s">
        <v>49</v>
      </c>
      <c r="C63" s="12" t="s">
        <v>17</v>
      </c>
      <c r="D63" s="12" t="s">
        <v>17</v>
      </c>
      <c r="E63" s="12" t="s">
        <v>17</v>
      </c>
      <c r="F63" s="12">
        <v>0</v>
      </c>
      <c r="G63" s="12">
        <v>0</v>
      </c>
      <c r="H63" s="12"/>
      <c r="I63" s="12">
        <f t="shared" si="7"/>
        <v>0</v>
      </c>
    </row>
    <row r="64" spans="1:9" ht="15" thickBot="1">
      <c r="A64" s="18" t="s">
        <v>43</v>
      </c>
      <c r="B64" s="13" t="s">
        <v>48</v>
      </c>
      <c r="C64" s="13">
        <v>25622754</v>
      </c>
      <c r="D64" s="13">
        <v>26366972</v>
      </c>
      <c r="E64" s="13">
        <v>28652174</v>
      </c>
      <c r="F64" s="13">
        <v>9000000</v>
      </c>
      <c r="G64" s="13">
        <v>0</v>
      </c>
      <c r="H64" s="13">
        <v>29761904.761904761</v>
      </c>
      <c r="I64" s="12">
        <f t="shared" si="7"/>
        <v>29761904.761904761</v>
      </c>
    </row>
    <row r="65" spans="1:9" ht="15" thickBot="1">
      <c r="A65" s="17"/>
      <c r="B65" s="12"/>
      <c r="C65" s="12"/>
      <c r="D65" s="12"/>
      <c r="E65" s="12"/>
      <c r="F65" s="12"/>
      <c r="G65" s="12"/>
      <c r="H65" s="12"/>
      <c r="I65" s="12"/>
    </row>
    <row r="68" spans="1:9" ht="30.75" thickBot="1">
      <c r="A68" s="16" t="s">
        <v>50</v>
      </c>
      <c r="B68" s="15"/>
      <c r="C68" s="15">
        <v>1393</v>
      </c>
      <c r="D68" s="15">
        <v>1394</v>
      </c>
      <c r="E68" s="15">
        <v>1395</v>
      </c>
      <c r="F68" s="15">
        <v>1396</v>
      </c>
      <c r="G68" s="15">
        <v>1397</v>
      </c>
      <c r="H68" s="1" t="s">
        <v>52</v>
      </c>
      <c r="I68" s="21" t="s">
        <v>37</v>
      </c>
    </row>
    <row r="69" spans="1:9" ht="15" thickBot="1">
      <c r="A69" s="17"/>
      <c r="B69" s="12"/>
      <c r="C69" s="12"/>
      <c r="D69" s="12"/>
      <c r="E69" s="12"/>
      <c r="F69" s="12"/>
      <c r="G69" s="12"/>
      <c r="H69" s="12"/>
      <c r="I69" s="12"/>
    </row>
    <row r="70" spans="1:9" ht="15" thickBot="1">
      <c r="A70" s="18" t="s">
        <v>39</v>
      </c>
      <c r="B70" s="13" t="s">
        <v>9</v>
      </c>
      <c r="C70" s="13" t="s">
        <v>17</v>
      </c>
      <c r="D70" s="13" t="s">
        <v>17</v>
      </c>
      <c r="E70" s="13" t="s">
        <v>17</v>
      </c>
      <c r="F70" s="13">
        <v>-866261</v>
      </c>
      <c r="G70" s="13">
        <v>-1537556</v>
      </c>
      <c r="H70" s="13"/>
      <c r="I70" s="13"/>
    </row>
    <row r="71" spans="1:9" ht="15" thickBot="1">
      <c r="A71" s="17" t="s">
        <v>11</v>
      </c>
      <c r="B71" s="12" t="s">
        <v>9</v>
      </c>
      <c r="C71" s="12" t="s">
        <v>17</v>
      </c>
      <c r="D71" s="12" t="s">
        <v>17</v>
      </c>
      <c r="E71" s="12" t="s">
        <v>17</v>
      </c>
      <c r="F71" s="12">
        <v>-166402</v>
      </c>
      <c r="G71" s="12">
        <v>-145454</v>
      </c>
      <c r="H71" s="12"/>
      <c r="I71" s="12"/>
    </row>
    <row r="72" spans="1:9" ht="15" thickBot="1">
      <c r="A72" s="18" t="s">
        <v>12</v>
      </c>
      <c r="B72" s="13" t="s">
        <v>9</v>
      </c>
      <c r="C72" s="13" t="s">
        <v>17</v>
      </c>
      <c r="D72" s="13" t="s">
        <v>17</v>
      </c>
      <c r="E72" s="13" t="s">
        <v>17</v>
      </c>
      <c r="F72" s="13">
        <v>-59402</v>
      </c>
      <c r="G72" s="13">
        <v>-72662</v>
      </c>
      <c r="H72" s="13"/>
      <c r="I72" s="13"/>
    </row>
    <row r="73" spans="1:9" ht="15" thickBot="1">
      <c r="A73" s="17" t="s">
        <v>40</v>
      </c>
      <c r="B73" s="12" t="s">
        <v>9</v>
      </c>
      <c r="C73" s="12" t="s">
        <v>17</v>
      </c>
      <c r="D73" s="12" t="s">
        <v>17</v>
      </c>
      <c r="E73" s="12" t="s">
        <v>17</v>
      </c>
      <c r="F73" s="12">
        <v>-348206</v>
      </c>
      <c r="G73" s="12">
        <v>-91051</v>
      </c>
      <c r="H73" s="12"/>
      <c r="I73" s="12"/>
    </row>
    <row r="74" spans="1:9" ht="15" thickBot="1">
      <c r="A74" s="18" t="s">
        <v>44</v>
      </c>
      <c r="B74" s="13" t="s">
        <v>9</v>
      </c>
      <c r="C74" s="13" t="s">
        <v>17</v>
      </c>
      <c r="D74" s="13" t="s">
        <v>17</v>
      </c>
      <c r="E74" s="13" t="s">
        <v>17</v>
      </c>
      <c r="F74" s="13">
        <v>0</v>
      </c>
      <c r="G74" s="13">
        <v>0</v>
      </c>
      <c r="H74" s="13"/>
      <c r="I74" s="13"/>
    </row>
    <row r="75" spans="1:9" ht="15" thickBot="1">
      <c r="A75" s="17" t="s">
        <v>41</v>
      </c>
      <c r="B75" s="12" t="s">
        <v>9</v>
      </c>
      <c r="C75" s="12" t="s">
        <v>17</v>
      </c>
      <c r="D75" s="12" t="s">
        <v>17</v>
      </c>
      <c r="E75" s="12" t="s">
        <v>17</v>
      </c>
      <c r="F75" s="12">
        <v>-1681</v>
      </c>
      <c r="G75" s="12">
        <v>-23399</v>
      </c>
      <c r="H75" s="12"/>
      <c r="I75" s="12"/>
    </row>
    <row r="76" spans="1:9" ht="15" thickBot="1">
      <c r="A76" s="18" t="s">
        <v>46</v>
      </c>
      <c r="B76" s="13" t="s">
        <v>9</v>
      </c>
      <c r="C76" s="13" t="s">
        <v>17</v>
      </c>
      <c r="D76" s="13" t="s">
        <v>17</v>
      </c>
      <c r="E76" s="13" t="s">
        <v>17</v>
      </c>
      <c r="F76" s="13">
        <v>0</v>
      </c>
      <c r="G76" s="13">
        <v>-27000</v>
      </c>
      <c r="H76" s="13"/>
      <c r="I76" s="13"/>
    </row>
    <row r="77" spans="1:9" ht="15" thickBot="1">
      <c r="A77" s="17" t="s">
        <v>42</v>
      </c>
      <c r="B77" s="12" t="s">
        <v>9</v>
      </c>
      <c r="C77" s="12" t="s">
        <v>17</v>
      </c>
      <c r="D77" s="12" t="s">
        <v>17</v>
      </c>
      <c r="E77" s="12" t="s">
        <v>17</v>
      </c>
      <c r="F77" s="12">
        <v>0</v>
      </c>
      <c r="G77" s="12">
        <v>-119</v>
      </c>
      <c r="H77" s="12"/>
      <c r="I77" s="12"/>
    </row>
    <row r="78" spans="1:9" ht="15" thickBot="1">
      <c r="A78" s="18" t="s">
        <v>47</v>
      </c>
      <c r="B78" s="13" t="s">
        <v>9</v>
      </c>
      <c r="C78" s="13" t="s">
        <v>17</v>
      </c>
      <c r="D78" s="13" t="s">
        <v>17</v>
      </c>
      <c r="E78" s="13" t="s">
        <v>17</v>
      </c>
      <c r="F78" s="13">
        <v>0</v>
      </c>
      <c r="G78" s="13">
        <v>0</v>
      </c>
      <c r="H78" s="13"/>
      <c r="I78" s="13"/>
    </row>
    <row r="79" spans="1:9" ht="15" thickBot="1">
      <c r="A79" s="17" t="s">
        <v>38</v>
      </c>
      <c r="B79" s="12" t="s">
        <v>9</v>
      </c>
      <c r="C79" s="12" t="s">
        <v>17</v>
      </c>
      <c r="D79" s="12" t="s">
        <v>17</v>
      </c>
      <c r="E79" s="12" t="s">
        <v>17</v>
      </c>
      <c r="F79" s="12">
        <v>0</v>
      </c>
      <c r="G79" s="12">
        <v>0</v>
      </c>
      <c r="H79" s="12"/>
      <c r="I79" s="12"/>
    </row>
    <row r="80" spans="1:9" ht="15" thickBot="1">
      <c r="A80" s="18" t="s">
        <v>43</v>
      </c>
      <c r="B80" s="13" t="s">
        <v>9</v>
      </c>
      <c r="C80" s="13" t="s">
        <v>17</v>
      </c>
      <c r="D80" s="13" t="s">
        <v>17</v>
      </c>
      <c r="E80" s="13" t="s">
        <v>17</v>
      </c>
      <c r="F80" s="13">
        <v>-7</v>
      </c>
      <c r="G80" s="13">
        <v>0</v>
      </c>
      <c r="H80" s="13"/>
      <c r="I80" s="13"/>
    </row>
    <row r="81" spans="1:9" ht="15" thickBot="1">
      <c r="A81" s="17"/>
      <c r="B81" s="12"/>
      <c r="C81" s="12">
        <v>0</v>
      </c>
      <c r="D81" s="12">
        <v>0</v>
      </c>
      <c r="E81" s="12">
        <v>0</v>
      </c>
      <c r="F81" s="12">
        <v>-1441959</v>
      </c>
      <c r="G81" s="12">
        <v>-1897241</v>
      </c>
      <c r="H81" s="12"/>
      <c r="I81" s="12"/>
    </row>
    <row r="85" spans="1:9" ht="15.75" thickBot="1">
      <c r="A85" s="16" t="s">
        <v>51</v>
      </c>
      <c r="B85" s="15"/>
      <c r="C85" s="15">
        <v>1393</v>
      </c>
      <c r="D85" s="15">
        <v>1394</v>
      </c>
      <c r="E85" s="15">
        <v>1395</v>
      </c>
      <c r="F85" s="15">
        <v>1396</v>
      </c>
      <c r="G85" s="15">
        <v>1397</v>
      </c>
      <c r="H85" s="1" t="s">
        <v>52</v>
      </c>
      <c r="I85" s="21" t="s">
        <v>37</v>
      </c>
    </row>
    <row r="86" spans="1:9" ht="15" thickBot="1">
      <c r="A86" s="17"/>
      <c r="B86" s="12"/>
      <c r="C86" s="12"/>
      <c r="D86" s="12"/>
      <c r="E86" s="12"/>
      <c r="F86" s="12"/>
      <c r="G86" s="12"/>
      <c r="H86" s="12"/>
      <c r="I86" s="12"/>
    </row>
    <row r="87" spans="1:9" ht="15" thickBot="1">
      <c r="A87" s="18" t="s">
        <v>39</v>
      </c>
      <c r="B87" s="13" t="s">
        <v>9</v>
      </c>
      <c r="C87" s="13" t="s">
        <v>17</v>
      </c>
      <c r="D87" s="13" t="s">
        <v>17</v>
      </c>
      <c r="E87" s="13" t="s">
        <v>17</v>
      </c>
      <c r="F87" s="13">
        <v>125151</v>
      </c>
      <c r="G87" s="13">
        <v>325857</v>
      </c>
      <c r="H87" s="13"/>
      <c r="I87" s="13"/>
    </row>
    <row r="88" spans="1:9" ht="15" thickBot="1">
      <c r="A88" s="17" t="s">
        <v>11</v>
      </c>
      <c r="B88" s="12" t="s">
        <v>9</v>
      </c>
      <c r="C88" s="12" t="s">
        <v>17</v>
      </c>
      <c r="D88" s="12" t="s">
        <v>17</v>
      </c>
      <c r="E88" s="12" t="s">
        <v>17</v>
      </c>
      <c r="F88" s="12">
        <v>40909</v>
      </c>
      <c r="G88" s="12">
        <v>65344</v>
      </c>
      <c r="H88" s="12"/>
      <c r="I88" s="12"/>
    </row>
    <row r="89" spans="1:9" ht="15" thickBot="1">
      <c r="A89" s="18" t="s">
        <v>12</v>
      </c>
      <c r="B89" s="13" t="s">
        <v>9</v>
      </c>
      <c r="C89" s="13" t="s">
        <v>17</v>
      </c>
      <c r="D89" s="13" t="s">
        <v>17</v>
      </c>
      <c r="E89" s="13" t="s">
        <v>17</v>
      </c>
      <c r="F89" s="13">
        <v>16623</v>
      </c>
      <c r="G89" s="13">
        <v>33608</v>
      </c>
      <c r="H89" s="13"/>
      <c r="I89" s="13"/>
    </row>
    <row r="90" spans="1:9" ht="15" thickBot="1">
      <c r="A90" s="17" t="s">
        <v>40</v>
      </c>
      <c r="B90" s="12" t="s">
        <v>9</v>
      </c>
      <c r="C90" s="12" t="s">
        <v>17</v>
      </c>
      <c r="D90" s="12" t="s">
        <v>17</v>
      </c>
      <c r="E90" s="12" t="s">
        <v>17</v>
      </c>
      <c r="F90" s="12">
        <v>-20800</v>
      </c>
      <c r="G90" s="12">
        <v>2245</v>
      </c>
      <c r="H90" s="12"/>
      <c r="I90" s="12"/>
    </row>
    <row r="91" spans="1:9" ht="15" thickBot="1">
      <c r="A91" s="18" t="s">
        <v>44</v>
      </c>
      <c r="B91" s="13" t="s">
        <v>9</v>
      </c>
      <c r="C91" s="13" t="s">
        <v>17</v>
      </c>
      <c r="D91" s="13" t="s">
        <v>17</v>
      </c>
      <c r="E91" s="13" t="s">
        <v>17</v>
      </c>
      <c r="F91" s="13">
        <v>98869</v>
      </c>
      <c r="G91" s="13">
        <v>71560</v>
      </c>
      <c r="H91" s="13"/>
      <c r="I91" s="13"/>
    </row>
    <row r="92" spans="1:9" ht="15" thickBot="1">
      <c r="A92" s="17" t="s">
        <v>41</v>
      </c>
      <c r="B92" s="12" t="s">
        <v>9</v>
      </c>
      <c r="C92" s="12" t="s">
        <v>17</v>
      </c>
      <c r="D92" s="12" t="s">
        <v>17</v>
      </c>
      <c r="E92" s="12" t="s">
        <v>17</v>
      </c>
      <c r="F92" s="12">
        <v>-247</v>
      </c>
      <c r="G92" s="12">
        <v>-2</v>
      </c>
      <c r="H92" s="12"/>
      <c r="I92" s="12"/>
    </row>
    <row r="93" spans="1:9" ht="15" thickBot="1">
      <c r="A93" s="18" t="s">
        <v>46</v>
      </c>
      <c r="B93" s="13" t="s">
        <v>9</v>
      </c>
      <c r="C93" s="13" t="s">
        <v>17</v>
      </c>
      <c r="D93" s="13" t="s">
        <v>17</v>
      </c>
      <c r="E93" s="13" t="s">
        <v>17</v>
      </c>
      <c r="F93" s="13">
        <v>0</v>
      </c>
      <c r="G93" s="13">
        <v>-24600</v>
      </c>
      <c r="H93" s="13"/>
      <c r="I93" s="13"/>
    </row>
    <row r="94" spans="1:9" ht="15" thickBot="1">
      <c r="A94" s="17" t="s">
        <v>42</v>
      </c>
      <c r="B94" s="12" t="s">
        <v>9</v>
      </c>
      <c r="C94" s="12" t="s">
        <v>17</v>
      </c>
      <c r="D94" s="12" t="s">
        <v>17</v>
      </c>
      <c r="E94" s="12" t="s">
        <v>17</v>
      </c>
      <c r="F94" s="12">
        <v>0</v>
      </c>
      <c r="G94" s="12">
        <v>12</v>
      </c>
      <c r="H94" s="12"/>
      <c r="I94" s="12"/>
    </row>
    <row r="95" spans="1:9" ht="15" thickBot="1">
      <c r="A95" s="18" t="s">
        <v>43</v>
      </c>
      <c r="B95" s="13" t="s">
        <v>9</v>
      </c>
      <c r="C95" s="13" t="s">
        <v>17</v>
      </c>
      <c r="D95" s="13" t="s">
        <v>17</v>
      </c>
      <c r="E95" s="13" t="s">
        <v>17</v>
      </c>
      <c r="F95" s="13">
        <v>2</v>
      </c>
      <c r="G95" s="13">
        <v>0</v>
      </c>
      <c r="H95" s="13"/>
      <c r="I95" s="13"/>
    </row>
    <row r="96" spans="1:9" ht="15" thickBot="1">
      <c r="A96" s="17"/>
      <c r="B96" s="12"/>
      <c r="C96" s="12">
        <v>0</v>
      </c>
      <c r="D96" s="12">
        <v>0</v>
      </c>
      <c r="E96" s="12">
        <v>0</v>
      </c>
      <c r="F96" s="12">
        <v>260507</v>
      </c>
      <c r="G96" s="12">
        <v>474024</v>
      </c>
      <c r="H96" s="12"/>
      <c r="I96" s="12"/>
    </row>
    <row r="97" spans="1:9" ht="15" thickBot="1">
      <c r="A97" s="18"/>
      <c r="B97" s="13"/>
      <c r="C97" s="13"/>
      <c r="D97" s="13"/>
      <c r="E97" s="13"/>
      <c r="F97" s="13"/>
      <c r="G97" s="13"/>
      <c r="H97" s="13"/>
      <c r="I97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64"/>
  <sheetViews>
    <sheetView rightToLeft="1" topLeftCell="A19" workbookViewId="0">
      <selection activeCell="E24" sqref="E24"/>
    </sheetView>
  </sheetViews>
  <sheetFormatPr defaultRowHeight="14.25"/>
  <cols>
    <col min="2" max="2" width="27.375" bestFit="1" customWidth="1"/>
    <col min="3" max="5" width="20.5" bestFit="1" customWidth="1"/>
    <col min="6" max="6" width="19.25" customWidth="1"/>
  </cols>
  <sheetData>
    <row r="2" spans="2:6" ht="15">
      <c r="B2" s="15" t="s">
        <v>3</v>
      </c>
      <c r="C2" s="15">
        <v>1396</v>
      </c>
      <c r="D2" s="15">
        <v>1397</v>
      </c>
      <c r="E2" s="15" t="s">
        <v>52</v>
      </c>
      <c r="F2" s="21" t="s">
        <v>37</v>
      </c>
    </row>
    <row r="3" spans="2:6" ht="15" thickBot="1"/>
    <row r="4" spans="2:6" ht="15" thickBot="1">
      <c r="B4" s="17" t="s">
        <v>53</v>
      </c>
      <c r="C4" s="12">
        <v>1597472</v>
      </c>
      <c r="D4" s="12">
        <v>1103761</v>
      </c>
      <c r="E4" s="12">
        <v>281102</v>
      </c>
      <c r="F4" s="12">
        <f>E30</f>
        <v>1227974.8388129405</v>
      </c>
    </row>
    <row r="5" spans="2:6" ht="15" thickBot="1">
      <c r="B5" s="18" t="s">
        <v>54</v>
      </c>
      <c r="C5" s="13">
        <v>26828</v>
      </c>
      <c r="D5" s="13">
        <v>34076</v>
      </c>
      <c r="E5" s="13">
        <v>9909</v>
      </c>
      <c r="F5" s="13">
        <f>D5*1.2</f>
        <v>40891.199999999997</v>
      </c>
    </row>
    <row r="6" spans="2:6" ht="15" thickBot="1">
      <c r="B6" s="17" t="s">
        <v>55</v>
      </c>
      <c r="C6" s="12">
        <v>219996</v>
      </c>
      <c r="D6" s="12">
        <v>249145</v>
      </c>
      <c r="E6" s="12">
        <v>75567</v>
      </c>
      <c r="F6" s="12">
        <f>F46</f>
        <v>314233.09999999998</v>
      </c>
    </row>
    <row r="7" spans="2:6" ht="15" thickBot="1">
      <c r="B7" s="18" t="s">
        <v>6</v>
      </c>
      <c r="C7" s="13">
        <v>1844296</v>
      </c>
      <c r="D7" s="13">
        <v>1386982</v>
      </c>
      <c r="E7" s="13">
        <v>366578</v>
      </c>
      <c r="F7" s="13">
        <f>SUM(F4:F6)</f>
        <v>1583099.1388129406</v>
      </c>
    </row>
    <row r="8" spans="2:6" ht="15" thickBot="1">
      <c r="B8" s="17" t="s">
        <v>56</v>
      </c>
      <c r="C8" s="12">
        <v>0</v>
      </c>
      <c r="D8" s="12">
        <v>0</v>
      </c>
      <c r="E8" s="12">
        <v>0</v>
      </c>
      <c r="F8" s="12"/>
    </row>
    <row r="9" spans="2:6" ht="15" thickBot="1">
      <c r="B9" s="18" t="s">
        <v>57</v>
      </c>
      <c r="C9" s="13">
        <v>1844296</v>
      </c>
      <c r="D9" s="13">
        <v>1386982</v>
      </c>
      <c r="E9" s="13">
        <v>366578</v>
      </c>
      <c r="F9" s="13"/>
    </row>
    <row r="10" spans="2:6" ht="15" thickBot="1">
      <c r="B10" s="17" t="s">
        <v>58</v>
      </c>
      <c r="C10" s="12">
        <v>13</v>
      </c>
      <c r="D10" s="12">
        <v>31026</v>
      </c>
      <c r="E10" s="12">
        <v>0</v>
      </c>
      <c r="F10" s="12"/>
    </row>
    <row r="11" spans="2:6" ht="15" thickBot="1">
      <c r="B11" s="18" t="s">
        <v>59</v>
      </c>
      <c r="C11" s="13">
        <v>-862</v>
      </c>
      <c r="D11" s="13">
        <v>0</v>
      </c>
      <c r="E11" s="13">
        <v>0</v>
      </c>
      <c r="F11" s="13"/>
    </row>
    <row r="12" spans="2:6" ht="15" thickBot="1">
      <c r="B12" s="17" t="s">
        <v>60</v>
      </c>
      <c r="C12" s="12">
        <v>0</v>
      </c>
      <c r="D12" s="12">
        <v>0</v>
      </c>
      <c r="E12" s="12">
        <v>0</v>
      </c>
      <c r="F12" s="12"/>
    </row>
    <row r="13" spans="2:6" ht="15" thickBot="1">
      <c r="B13" s="18" t="s">
        <v>61</v>
      </c>
      <c r="C13" s="13">
        <v>1843447</v>
      </c>
      <c r="D13" s="13">
        <v>1418008</v>
      </c>
      <c r="E13" s="13">
        <v>366578</v>
      </c>
      <c r="F13" s="13"/>
    </row>
    <row r="14" spans="2:6" ht="15" thickBot="1">
      <c r="B14" s="17" t="s">
        <v>62</v>
      </c>
      <c r="C14" s="12">
        <v>93346</v>
      </c>
      <c r="D14" s="12">
        <v>494834</v>
      </c>
      <c r="E14" s="12">
        <v>15601</v>
      </c>
      <c r="F14" s="12"/>
    </row>
    <row r="15" spans="2:6" ht="15" thickBot="1">
      <c r="B15" s="18" t="s">
        <v>63</v>
      </c>
      <c r="C15" s="13">
        <v>-494834</v>
      </c>
      <c r="D15" s="13">
        <v>-15601</v>
      </c>
      <c r="E15" s="13">
        <v>-313363</v>
      </c>
      <c r="F15" s="13"/>
    </row>
    <row r="16" spans="2:6" ht="15" thickBot="1">
      <c r="B16" s="17" t="s">
        <v>64</v>
      </c>
      <c r="C16" s="12">
        <v>1441959</v>
      </c>
      <c r="D16" s="12">
        <v>1897241</v>
      </c>
      <c r="E16" s="12">
        <v>68816</v>
      </c>
      <c r="F16" s="12"/>
    </row>
    <row r="17" spans="2:6" ht="15" thickBot="1">
      <c r="B17" s="18" t="s">
        <v>65</v>
      </c>
      <c r="C17" s="13">
        <v>0</v>
      </c>
      <c r="D17" s="13">
        <v>0</v>
      </c>
      <c r="E17" s="13">
        <v>0</v>
      </c>
      <c r="F17" s="13"/>
    </row>
    <row r="18" spans="2:6" ht="15" thickBot="1">
      <c r="B18" s="17" t="s">
        <v>66</v>
      </c>
      <c r="C18" s="12">
        <v>1441959</v>
      </c>
      <c r="D18" s="12">
        <v>1897241</v>
      </c>
      <c r="E18" s="12">
        <v>68816</v>
      </c>
      <c r="F18" s="12">
        <f>F7</f>
        <v>1583099.1388129406</v>
      </c>
    </row>
    <row r="22" spans="2:6" ht="15.75" thickBot="1">
      <c r="B22" s="15" t="s">
        <v>73</v>
      </c>
      <c r="C22" s="15">
        <v>1397</v>
      </c>
      <c r="D22" s="15" t="s">
        <v>52</v>
      </c>
      <c r="E22" s="21" t="s">
        <v>37</v>
      </c>
    </row>
    <row r="23" spans="2:6" ht="15" thickBot="1">
      <c r="B23" s="17" t="s">
        <v>15</v>
      </c>
      <c r="C23" s="12">
        <v>365967</v>
      </c>
      <c r="D23" s="12">
        <v>72575</v>
      </c>
      <c r="E23" s="12">
        <f>پنل!D9</f>
        <v>319321.49808711995</v>
      </c>
    </row>
    <row r="24" spans="2:6" ht="15" thickBot="1">
      <c r="B24" s="18" t="s">
        <v>82</v>
      </c>
      <c r="C24" s="38">
        <f>C23/'تولید و فروش'!$G$3</f>
        <v>8.1877307201825626</v>
      </c>
      <c r="D24" s="38">
        <f>D23/'تولید و فروش'!$H$3</f>
        <v>9.2997180932854953</v>
      </c>
      <c r="E24" s="38">
        <f>C24</f>
        <v>8.1877307201825626</v>
      </c>
    </row>
    <row r="26" spans="2:6" ht="15" customHeight="1"/>
    <row r="27" spans="2:6" ht="15.75" thickBot="1">
      <c r="B27" s="15" t="s">
        <v>80</v>
      </c>
      <c r="C27" s="15">
        <v>1397</v>
      </c>
      <c r="D27" s="15" t="s">
        <v>52</v>
      </c>
      <c r="E27" s="21" t="s">
        <v>37</v>
      </c>
    </row>
    <row r="28" spans="2:6" ht="15" thickBot="1">
      <c r="B28" s="17" t="s">
        <v>15</v>
      </c>
      <c r="C28" s="12">
        <v>1083056</v>
      </c>
      <c r="D28" s="12">
        <v>269681</v>
      </c>
      <c r="E28" s="12">
        <f>E23*E34/1000000</f>
        <v>1186564.8388129405</v>
      </c>
    </row>
    <row r="29" spans="2:6" ht="15" thickBot="1">
      <c r="B29" s="18" t="s">
        <v>16</v>
      </c>
      <c r="C29" s="13">
        <v>20705</v>
      </c>
      <c r="D29" s="13">
        <v>11421</v>
      </c>
      <c r="E29" s="13">
        <f>C29*2</f>
        <v>41410</v>
      </c>
    </row>
    <row r="30" spans="2:6" ht="15" thickBot="1">
      <c r="B30" s="17"/>
      <c r="C30" s="12">
        <v>1103761</v>
      </c>
      <c r="D30" s="12">
        <v>281102</v>
      </c>
      <c r="E30" s="12">
        <f>SUM(E28:E29)</f>
        <v>1227974.8388129405</v>
      </c>
    </row>
    <row r="33" spans="2:6" ht="15.75" thickBot="1">
      <c r="B33" s="15" t="s">
        <v>81</v>
      </c>
      <c r="C33" s="15">
        <v>1397</v>
      </c>
      <c r="D33" s="15" t="s">
        <v>52</v>
      </c>
      <c r="E33" s="21" t="s">
        <v>37</v>
      </c>
    </row>
    <row r="34" spans="2:6" ht="15" thickBot="1">
      <c r="B34" s="17" t="s">
        <v>15</v>
      </c>
      <c r="C34" s="12">
        <v>2959436</v>
      </c>
      <c r="D34" s="12">
        <v>3715894</v>
      </c>
      <c r="E34" s="12">
        <f>پنل!D8</f>
        <v>3715894</v>
      </c>
    </row>
    <row r="35" spans="2:6" ht="15">
      <c r="B35" s="22"/>
      <c r="C35" s="22"/>
      <c r="D35" s="22"/>
      <c r="E35" s="22"/>
    </row>
    <row r="40" spans="2:6" ht="15.75" thickBot="1">
      <c r="B40" s="15" t="s">
        <v>67</v>
      </c>
      <c r="C40" s="15">
        <v>1396</v>
      </c>
      <c r="D40" s="15">
        <v>1397</v>
      </c>
      <c r="E40" s="15" t="s">
        <v>52</v>
      </c>
      <c r="F40" s="21" t="s">
        <v>37</v>
      </c>
    </row>
    <row r="41" spans="2:6" ht="15" thickBot="1">
      <c r="B41" s="17" t="s">
        <v>68</v>
      </c>
      <c r="C41" s="12">
        <v>81045</v>
      </c>
      <c r="D41" s="12">
        <v>97848</v>
      </c>
      <c r="E41" s="12">
        <v>33046</v>
      </c>
      <c r="F41" s="12">
        <f>D41*1.2</f>
        <v>117417.59999999999</v>
      </c>
    </row>
    <row r="42" spans="2:6" ht="15" thickBot="1">
      <c r="B42" s="18" t="s">
        <v>7</v>
      </c>
      <c r="C42" s="13">
        <v>12224</v>
      </c>
      <c r="D42" s="13">
        <v>9055</v>
      </c>
      <c r="E42" s="13">
        <v>2600</v>
      </c>
      <c r="F42" s="13">
        <f>E42*4</f>
        <v>10400</v>
      </c>
    </row>
    <row r="43" spans="2:6" ht="15" thickBot="1">
      <c r="B43" s="17" t="s">
        <v>69</v>
      </c>
      <c r="C43" s="12">
        <v>49072</v>
      </c>
      <c r="D43" s="12">
        <v>45934</v>
      </c>
      <c r="E43" s="12">
        <v>8402</v>
      </c>
      <c r="F43" s="12">
        <f>D43*1.25</f>
        <v>57417.5</v>
      </c>
    </row>
    <row r="44" spans="2:6" ht="15" thickBot="1">
      <c r="B44" s="18" t="s">
        <v>8</v>
      </c>
      <c r="C44" s="13">
        <v>42792</v>
      </c>
      <c r="D44" s="13">
        <v>58024</v>
      </c>
      <c r="E44" s="13">
        <v>17402</v>
      </c>
      <c r="F44" s="13">
        <f>D44*1.25</f>
        <v>72530</v>
      </c>
    </row>
    <row r="45" spans="2:6" ht="15" thickBot="1">
      <c r="B45" s="18" t="s">
        <v>4</v>
      </c>
      <c r="C45" s="13">
        <v>34863</v>
      </c>
      <c r="D45" s="13">
        <v>38284</v>
      </c>
      <c r="E45" s="13">
        <v>14117</v>
      </c>
      <c r="F45" s="13">
        <f>E45*4</f>
        <v>56468</v>
      </c>
    </row>
    <row r="46" spans="2:6" ht="15" thickBot="1">
      <c r="B46" s="17" t="s">
        <v>6</v>
      </c>
      <c r="C46" s="12">
        <v>219996</v>
      </c>
      <c r="D46" s="12">
        <v>249145</v>
      </c>
      <c r="E46" s="12">
        <v>75567</v>
      </c>
      <c r="F46" s="12">
        <f>SUM(F41:F45)</f>
        <v>314233.09999999998</v>
      </c>
    </row>
    <row r="50" spans="2:5" ht="15" thickBot="1"/>
    <row r="51" spans="2:5" ht="15" thickBot="1">
      <c r="B51" s="27" t="s">
        <v>70</v>
      </c>
      <c r="C51" s="28" t="s">
        <v>71</v>
      </c>
      <c r="D51" s="29"/>
      <c r="E51" s="30"/>
    </row>
    <row r="52" spans="2:5" ht="15.75" thickBot="1">
      <c r="B52" s="31"/>
      <c r="C52" s="15">
        <v>1397</v>
      </c>
      <c r="D52" s="15" t="s">
        <v>52</v>
      </c>
      <c r="E52" s="21" t="s">
        <v>37</v>
      </c>
    </row>
    <row r="53" spans="2:5" ht="15" thickBot="1">
      <c r="B53" s="24" t="s">
        <v>83</v>
      </c>
      <c r="C53" s="12">
        <v>19117</v>
      </c>
      <c r="D53" s="12">
        <v>4698</v>
      </c>
      <c r="E53" s="12">
        <f>C53*1.2</f>
        <v>22940.399999999998</v>
      </c>
    </row>
    <row r="54" spans="2:5" ht="15" thickBot="1">
      <c r="B54" s="25" t="s">
        <v>84</v>
      </c>
      <c r="C54" s="36">
        <v>381</v>
      </c>
      <c r="D54" s="36">
        <v>100</v>
      </c>
      <c r="E54" s="37">
        <f>C54</f>
        <v>381</v>
      </c>
    </row>
    <row r="55" spans="2:5" ht="15" thickBot="1">
      <c r="B55" s="24" t="s">
        <v>85</v>
      </c>
      <c r="C55" s="34">
        <v>0</v>
      </c>
      <c r="D55" s="34">
        <v>0</v>
      </c>
      <c r="E55" s="35">
        <v>0</v>
      </c>
    </row>
    <row r="56" spans="2:5" ht="15" thickBot="1">
      <c r="B56" s="25" t="s">
        <v>86</v>
      </c>
      <c r="C56" s="36">
        <v>0</v>
      </c>
      <c r="D56" s="36">
        <v>0</v>
      </c>
      <c r="E56" s="37">
        <v>0</v>
      </c>
    </row>
    <row r="57" spans="2:5" ht="15" thickBot="1">
      <c r="B57" s="24" t="s">
        <v>87</v>
      </c>
      <c r="C57" s="34">
        <v>0</v>
      </c>
      <c r="D57" s="34">
        <v>0</v>
      </c>
      <c r="E57" s="35">
        <v>0</v>
      </c>
    </row>
    <row r="58" spans="2:5" ht="15" thickBot="1">
      <c r="B58" s="25" t="s">
        <v>88</v>
      </c>
      <c r="C58" s="36">
        <v>0</v>
      </c>
      <c r="D58" s="36">
        <v>0</v>
      </c>
      <c r="E58" s="37">
        <v>0</v>
      </c>
    </row>
    <row r="59" spans="2:5" ht="15" thickBot="1">
      <c r="B59" s="24" t="s">
        <v>89</v>
      </c>
      <c r="C59" s="34">
        <v>0</v>
      </c>
      <c r="D59" s="34">
        <v>0</v>
      </c>
      <c r="E59" s="35">
        <v>0</v>
      </c>
    </row>
    <row r="60" spans="2:5" ht="15" thickBot="1">
      <c r="B60" s="25" t="s">
        <v>90</v>
      </c>
      <c r="C60" s="36">
        <v>0</v>
      </c>
      <c r="D60" s="36">
        <v>0</v>
      </c>
      <c r="E60" s="37">
        <v>0</v>
      </c>
    </row>
    <row r="61" spans="2:5" ht="15" thickBot="1">
      <c r="B61" s="24" t="s">
        <v>91</v>
      </c>
      <c r="C61" s="34">
        <v>0</v>
      </c>
      <c r="D61" s="34">
        <v>0</v>
      </c>
      <c r="E61" s="35">
        <v>0</v>
      </c>
    </row>
    <row r="62" spans="2:5" ht="15" thickBot="1">
      <c r="B62" s="25" t="s">
        <v>92</v>
      </c>
      <c r="C62" s="13">
        <v>11368</v>
      </c>
      <c r="D62" s="36">
        <v>556</v>
      </c>
      <c r="E62" s="37">
        <f>C62*1.25</f>
        <v>14210</v>
      </c>
    </row>
    <row r="63" spans="2:5" ht="15" thickBot="1">
      <c r="B63" s="26" t="s">
        <v>6</v>
      </c>
      <c r="C63" s="39">
        <v>30866</v>
      </c>
      <c r="D63" s="39">
        <v>5354</v>
      </c>
      <c r="E63" s="40">
        <f>SUM(E53:E62)</f>
        <v>37531.399999999994</v>
      </c>
    </row>
    <row r="64" spans="2:5" ht="23.25">
      <c r="B64" s="23" t="s">
        <v>72</v>
      </c>
    </row>
  </sheetData>
  <mergeCells count="2">
    <mergeCell ref="B51:B52"/>
    <mergeCell ref="C51:E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14"/>
  <sheetViews>
    <sheetView rightToLeft="1" workbookViewId="0">
      <selection activeCell="H9" sqref="H9"/>
    </sheetView>
  </sheetViews>
  <sheetFormatPr defaultRowHeight="14.25"/>
  <cols>
    <col min="2" max="2" width="14.5" bestFit="1" customWidth="1"/>
  </cols>
  <sheetData>
    <row r="1" spans="2:4" ht="15" thickBot="1"/>
    <row r="2" spans="2:4" ht="15" thickBot="1">
      <c r="B2" s="17" t="s">
        <v>39</v>
      </c>
      <c r="C2" s="12" t="s">
        <v>5</v>
      </c>
      <c r="D2" s="12">
        <f>30000+9000</f>
        <v>39000</v>
      </c>
    </row>
    <row r="3" spans="2:4" ht="15" thickBot="1"/>
    <row r="4" spans="2:4" ht="15" thickBot="1">
      <c r="B4" s="17" t="s">
        <v>74</v>
      </c>
      <c r="C4" s="12" t="s">
        <v>48</v>
      </c>
      <c r="D4" s="12">
        <v>37000000</v>
      </c>
    </row>
    <row r="5" spans="2:4" ht="15" thickBot="1">
      <c r="B5" s="18" t="s">
        <v>75</v>
      </c>
      <c r="C5" s="13" t="s">
        <v>48</v>
      </c>
      <c r="D5" s="13">
        <f>'تولید و فروش'!H54</f>
        <v>21732993.197278913</v>
      </c>
    </row>
    <row r="6" spans="2:4" ht="15" thickBot="1">
      <c r="B6" s="17" t="s">
        <v>76</v>
      </c>
      <c r="C6" s="12" t="s">
        <v>48</v>
      </c>
      <c r="D6" s="12">
        <f>'تولید و فروش'!H55</f>
        <v>21125874.125874124</v>
      </c>
    </row>
    <row r="7" spans="2:4" ht="15" thickBot="1"/>
    <row r="8" spans="2:4" ht="15" thickBot="1">
      <c r="B8" s="17" t="s">
        <v>77</v>
      </c>
      <c r="C8" s="12" t="s">
        <v>48</v>
      </c>
      <c r="D8" s="12">
        <f>'بهای تمام شده'!D34</f>
        <v>3715894</v>
      </c>
    </row>
    <row r="9" spans="2:4" ht="15" thickBot="1">
      <c r="B9" s="18" t="s">
        <v>78</v>
      </c>
      <c r="C9" s="13" t="s">
        <v>5</v>
      </c>
      <c r="D9" s="13">
        <f>'بهای تمام شده'!E24*'تولید و فروش'!I3</f>
        <v>319321.49808711995</v>
      </c>
    </row>
    <row r="10" spans="2:4" ht="15" thickBot="1"/>
    <row r="11" spans="2:4" ht="15" thickBot="1">
      <c r="B11" s="18" t="s">
        <v>1</v>
      </c>
      <c r="C11" s="13" t="s">
        <v>10</v>
      </c>
      <c r="D11" s="13">
        <f>سودوزیان!F15</f>
        <v>1574.4791004512365</v>
      </c>
    </row>
    <row r="13" spans="2:4" ht="15" thickBot="1"/>
    <row r="14" spans="2:4" ht="15" thickBot="1">
      <c r="B14" s="18" t="s">
        <v>93</v>
      </c>
      <c r="C14" s="13" t="s">
        <v>10</v>
      </c>
      <c r="D14" s="13">
        <v>13000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سودوزیان</vt:lpstr>
      <vt:lpstr>تولید و فروش</vt:lpstr>
      <vt:lpstr>بهای تمام شده</vt:lpstr>
      <vt:lpstr>پنل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valid helalat</dc:creator>
  <cp:lastModifiedBy>Bahar</cp:lastModifiedBy>
  <dcterms:created xsi:type="dcterms:W3CDTF">2016-05-01T06:36:50Z</dcterms:created>
  <dcterms:modified xsi:type="dcterms:W3CDTF">2019-08-07T21:23:35Z</dcterms:modified>
</cp:coreProperties>
</file>