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folad\"/>
    </mc:Choice>
  </mc:AlternateContent>
  <bookViews>
    <workbookView xWindow="0" yWindow="0" windowWidth="13584" windowHeight="5772" activeTab="2"/>
  </bookViews>
  <sheets>
    <sheet name="صورت سود و زیان" sheetId="1" r:id="rId1"/>
    <sheet name="درآمد" sheetId="3" r:id="rId2"/>
    <sheet name="هزینه" sheetId="2" r:id="rId3"/>
    <sheet name="پنل" sheetId="6" r:id="rId4"/>
  </sheets>
  <calcPr calcId="162913"/>
</workbook>
</file>

<file path=xl/calcChain.xml><?xml version="1.0" encoding="utf-8"?>
<calcChain xmlns="http://schemas.openxmlformats.org/spreadsheetml/2006/main">
  <c r="C13" i="6" l="1"/>
  <c r="C12" i="6"/>
  <c r="C14" i="6"/>
  <c r="C8" i="6"/>
  <c r="H44" i="2"/>
  <c r="I19" i="1"/>
  <c r="I20" i="1"/>
  <c r="E20" i="1"/>
  <c r="F20" i="1"/>
  <c r="G20" i="1"/>
  <c r="H20" i="1"/>
  <c r="D20" i="1"/>
  <c r="I12" i="1"/>
  <c r="I8" i="1"/>
  <c r="H10" i="2"/>
  <c r="H7" i="2"/>
  <c r="H65" i="2"/>
  <c r="H64" i="2"/>
  <c r="H63" i="2"/>
  <c r="H62" i="2"/>
  <c r="H56" i="2"/>
  <c r="H55" i="2"/>
  <c r="H49" i="2"/>
  <c r="H50" i="2"/>
  <c r="H43" i="2"/>
  <c r="H42" i="2"/>
  <c r="H41" i="2"/>
  <c r="C5" i="6"/>
  <c r="G34" i="2" s="1"/>
  <c r="G36" i="2" s="1"/>
  <c r="H36" i="2" s="1"/>
  <c r="G30" i="2"/>
  <c r="D2" i="6"/>
  <c r="J65" i="3" s="1"/>
  <c r="H24" i="2" s="1"/>
  <c r="I79" i="3"/>
  <c r="H79" i="3"/>
  <c r="J66" i="3" l="1"/>
  <c r="J76" i="3"/>
  <c r="J77" i="3" s="1"/>
  <c r="G24" i="2" l="1"/>
  <c r="G25" i="2" s="1"/>
  <c r="H25" i="2" s="1"/>
  <c r="F24" i="2"/>
  <c r="F25" i="2" s="1"/>
  <c r="I66" i="3"/>
  <c r="H66" i="3"/>
  <c r="F30" i="2"/>
  <c r="F23" i="2"/>
  <c r="H105" i="3"/>
  <c r="I105" i="3"/>
  <c r="J115" i="3"/>
  <c r="J112" i="3" s="1"/>
  <c r="H121" i="3"/>
  <c r="H123" i="3"/>
  <c r="H124" i="3"/>
  <c r="J124" i="3" s="1"/>
  <c r="H120" i="3"/>
  <c r="I121" i="3"/>
  <c r="I123" i="3"/>
  <c r="I124" i="3"/>
  <c r="I120" i="3"/>
  <c r="D5" i="6"/>
  <c r="H34" i="2" s="1"/>
  <c r="H35" i="2" s="1"/>
  <c r="I85" i="3"/>
  <c r="I86" i="3"/>
  <c r="I88" i="3"/>
  <c r="I89" i="3"/>
  <c r="I90" i="3"/>
  <c r="I91" i="3"/>
  <c r="I84" i="3"/>
  <c r="H85" i="3"/>
  <c r="H86" i="3"/>
  <c r="H88" i="3"/>
  <c r="H89" i="3"/>
  <c r="H90" i="3"/>
  <c r="H91" i="3"/>
  <c r="H84" i="3"/>
  <c r="J111" i="3" l="1"/>
  <c r="J123" i="3"/>
  <c r="J114" i="3"/>
  <c r="J120" i="3"/>
  <c r="J121" i="3"/>
  <c r="J84" i="3"/>
  <c r="J88" i="3"/>
  <c r="J91" i="3"/>
  <c r="J86" i="3"/>
  <c r="J90" i="3"/>
  <c r="E40" i="1" l="1"/>
  <c r="F40" i="1"/>
  <c r="G40" i="1"/>
  <c r="H40" i="1"/>
  <c r="D40" i="1"/>
  <c r="I60" i="3" l="1"/>
  <c r="I64" i="3"/>
  <c r="I65" i="3" l="1"/>
  <c r="J103" i="3" l="1"/>
  <c r="J75" i="3"/>
  <c r="J102" i="3" s="1"/>
  <c r="J71" i="3"/>
  <c r="J98" i="3" s="1"/>
  <c r="J72" i="3"/>
  <c r="J73" i="3" s="1"/>
  <c r="J104" i="3" l="1"/>
  <c r="J99" i="3"/>
  <c r="J100" i="3" s="1"/>
  <c r="J105" i="3" s="1"/>
  <c r="I5" i="1" s="1"/>
  <c r="J79" i="3"/>
  <c r="H22" i="2" s="1"/>
  <c r="J78" i="3"/>
  <c r="H23" i="2" l="1"/>
  <c r="H29" i="2"/>
  <c r="H30" i="2" s="1"/>
  <c r="H51" i="2" l="1"/>
  <c r="H8" i="2" s="1"/>
  <c r="H6" i="2"/>
  <c r="H9" i="2" l="1"/>
  <c r="H11" i="2" s="1"/>
  <c r="H18" i="2" s="1"/>
  <c r="H19" i="2" s="1"/>
  <c r="I6" i="1" s="1"/>
  <c r="I7" i="1" s="1"/>
  <c r="I10" i="1" s="1"/>
  <c r="I13" i="1" s="1"/>
  <c r="I15" i="1" s="1"/>
  <c r="I17" i="1" s="1"/>
  <c r="I18" i="1" s="1"/>
  <c r="D8" i="6" s="1"/>
  <c r="H6" i="6" s="1"/>
</calcChain>
</file>

<file path=xl/sharedStrings.xml><?xml version="1.0" encoding="utf-8"?>
<sst xmlns="http://schemas.openxmlformats.org/spreadsheetml/2006/main" count="570" uniqueCount="147">
  <si>
    <t>کاوه-فولاد کاوه جنوب کیش</t>
  </si>
  <si>
    <t>فروش</t>
  </si>
  <si>
    <t>بهای تمام شده کالای فروش رفته</t>
  </si>
  <si>
    <t>سود (زیان) ناخالص</t>
  </si>
  <si>
    <t>هزینه های عمومی, اداری و تشکیلاتی</t>
  </si>
  <si>
    <t>خالص سایر درامدها (هزینه ها) ی عملیاتی</t>
  </si>
  <si>
    <t>سود (زیان) عملیاتی</t>
  </si>
  <si>
    <t>هزینه های مالی</t>
  </si>
  <si>
    <t>خالص سایر درامدها و هزینه های غیرعملیاتی</t>
  </si>
  <si>
    <t>سود (زیان) خالص عملیات در حال تداوم قبل از مالیات</t>
  </si>
  <si>
    <t>مالیات</t>
  </si>
  <si>
    <t>سود (زیان) خالص عملیات در حال تداوم</t>
  </si>
  <si>
    <t>سود (زیان) عملیات متوقف شده پس از اثر مالیاتی</t>
  </si>
  <si>
    <t>سود (زیان) خالص</t>
  </si>
  <si>
    <t>سود هر سهم پس از کسر مالیات</t>
  </si>
  <si>
    <t>سرمایه</t>
  </si>
  <si>
    <t>-</t>
  </si>
  <si>
    <t>تن / ریال</t>
  </si>
  <si>
    <t>شمش بیلت</t>
  </si>
  <si>
    <t>آهن اسفنجی</t>
  </si>
  <si>
    <t>تن</t>
  </si>
  <si>
    <t>آهن اسفنجی داخلی</t>
  </si>
  <si>
    <t>آهن اسفنجی کارمزدی</t>
  </si>
  <si>
    <t>آهن اسفنجی صادراتی</t>
  </si>
  <si>
    <t>شمش بیلت داخلی</t>
  </si>
  <si>
    <t>شمش بیلت صادراتی</t>
  </si>
  <si>
    <t>ماه 5 منتهی به 1398/05</t>
  </si>
  <si>
    <t>ماه 4 منتهی به 1398/04</t>
  </si>
  <si>
    <t>ماه 3 منتهی به 1398/03</t>
  </si>
  <si>
    <t>ماه 2 منتهی به 1398/02</t>
  </si>
  <si>
    <t>ماه 1 منتهی به 1398/01</t>
  </si>
  <si>
    <t>ماه 12 منتهی به 1397/12</t>
  </si>
  <si>
    <t>ماه 11 منتهی به 1397/11</t>
  </si>
  <si>
    <t>ماه 10 منتهی به 1397/10</t>
  </si>
  <si>
    <t>ماه 9 منتهی به 1397/09</t>
  </si>
  <si>
    <t>ماه 8 منتهی به 1397/08</t>
  </si>
  <si>
    <t>ماه 7 منتهی به 1397/07</t>
  </si>
  <si>
    <t>ماه 6 منتهی به 1397/06</t>
  </si>
  <si>
    <t>ماه 5 منتهی به 1397/05</t>
  </si>
  <si>
    <t>ماه 4 منتهی به 1397/04</t>
  </si>
  <si>
    <t>ماه 3 منتهی به 1397/03</t>
  </si>
  <si>
    <t>ماه 2 منتهی به 1397/02</t>
  </si>
  <si>
    <t>ماه 1 منتهی به 1397/01</t>
  </si>
  <si>
    <t>ماه 12 منتهی به 1396/12</t>
  </si>
  <si>
    <t>ماه 11 منتهی به 1396/11</t>
  </si>
  <si>
    <t>ماه 10 منتهی به 1396/10</t>
  </si>
  <si>
    <t>نرخ فروش</t>
  </si>
  <si>
    <t>میلیون ریال</t>
  </si>
  <si>
    <t>ریال</t>
  </si>
  <si>
    <t>مبلغ فروش</t>
  </si>
  <si>
    <t>مقدار فروش</t>
  </si>
  <si>
    <t>مقدار تولید</t>
  </si>
  <si>
    <t xml:space="preserve"> 1393/12</t>
  </si>
  <si>
    <t xml:space="preserve">  1394/12</t>
  </si>
  <si>
    <t xml:space="preserve">  1395/12</t>
  </si>
  <si>
    <t xml:space="preserve">  1396/12</t>
  </si>
  <si>
    <t xml:space="preserve">  1397/12</t>
  </si>
  <si>
    <t>شرح</t>
  </si>
  <si>
    <t>واحد</t>
  </si>
  <si>
    <t>جمع</t>
  </si>
  <si>
    <t>جمع سود ناخالص خدمات</t>
  </si>
  <si>
    <t>سود ناخالص درآمد ارائه خدمات</t>
  </si>
  <si>
    <t>جمع سود ناخالص خارجی</t>
  </si>
  <si>
    <t>سود ناخالص خارجی</t>
  </si>
  <si>
    <t>جمع سود ناخالص داخلی</t>
  </si>
  <si>
    <t>سود ناخالص داخلی</t>
  </si>
  <si>
    <t>دوازده ماهه منتهی به 1397/12</t>
  </si>
  <si>
    <t>دوازده ماهه منتهی به 1396/12</t>
  </si>
  <si>
    <t>سود ناخالص</t>
  </si>
  <si>
    <t>جمع بهای تمام شده خدمات</t>
  </si>
  <si>
    <t>بهای تمام شده درآمد ارائه خدمات</t>
  </si>
  <si>
    <t>جمع بهای تمام شده خارجی</t>
  </si>
  <si>
    <t>بهای تمام شده خارجی</t>
  </si>
  <si>
    <t>جمع بهای تمام شده داخلی</t>
  </si>
  <si>
    <t>بهای تمام شده داخلی</t>
  </si>
  <si>
    <t>بهای تمام شده</t>
  </si>
  <si>
    <t>نرخ فروش خارجی</t>
  </si>
  <si>
    <t>نرخ فروش داخلی</t>
  </si>
  <si>
    <t>جمع فروش خارجی</t>
  </si>
  <si>
    <t>فروش خارجی</t>
  </si>
  <si>
    <t>جمع فروش داخلی</t>
  </si>
  <si>
    <t>فروش داخلی</t>
  </si>
  <si>
    <t>مقدار فروش خارجی</t>
  </si>
  <si>
    <t>مقدار فروش داخلی</t>
  </si>
  <si>
    <t>کاوه-فولاد کاوه جنوب کیش (عملکرد سالانه)</t>
  </si>
  <si>
    <t>کاوه-فولاد کاوه جنوب کیش(عملکرد ماهانه)</t>
  </si>
  <si>
    <t>دوره مالی منتهی به</t>
  </si>
  <si>
    <t>کارشناسی98</t>
  </si>
  <si>
    <t>سایر هزینه ها</t>
  </si>
  <si>
    <t>هزینه حمل و نقل و انتقال</t>
  </si>
  <si>
    <t>هزینه مطالبات مشکوک الوصول</t>
  </si>
  <si>
    <t>هزینه خدمات پس از فروش</t>
  </si>
  <si>
    <t>حق العمل و کمیسیون فروش</t>
  </si>
  <si>
    <t>هزینه تبلیغات</t>
  </si>
  <si>
    <t>هزینه مواد مصرفی</t>
  </si>
  <si>
    <t>هزینه انرژی (آب، برق، گاز و سوخت)</t>
  </si>
  <si>
    <t>هزینه استهلاک</t>
  </si>
  <si>
    <t>هزینه حقوق و دستمزد</t>
  </si>
  <si>
    <t>هزینه های عمومی و اداری</t>
  </si>
  <si>
    <t>هزینه سربار</t>
  </si>
  <si>
    <t>گندله</t>
  </si>
  <si>
    <t>نرخ مصرف طی دوره</t>
  </si>
  <si>
    <t>مبلغ مصرف طی دوره</t>
  </si>
  <si>
    <t>جمع بهای تمام شده</t>
  </si>
  <si>
    <t>موجودی کالای ساخته شده پایان دوره</t>
  </si>
  <si>
    <t>موجودی کالای ساخته شده اول دوره</t>
  </si>
  <si>
    <t>بهای تمام شده کالای تولید شده</t>
  </si>
  <si>
    <t>ضایعات غیرعادی</t>
  </si>
  <si>
    <t>موجودی کالای در جریان ساخت پایان دوره</t>
  </si>
  <si>
    <t>موجودی کالای در جریان ساخت اول دوره</t>
  </si>
  <si>
    <t>جمع هزینه های تولید</t>
  </si>
  <si>
    <t>هزینه جذب نشده در تولید</t>
  </si>
  <si>
    <t>سربار تولید</t>
  </si>
  <si>
    <t>دستمزد مستقیم تولید</t>
  </si>
  <si>
    <t>مواد مستقیم مصرفی</t>
  </si>
  <si>
    <t>Income Statements</t>
  </si>
  <si>
    <t>دوره مالی</t>
  </si>
  <si>
    <t>فصل اول منتهی به 1397/03</t>
  </si>
  <si>
    <t>فصل دوم منتهی به 1397/06</t>
  </si>
  <si>
    <t>فصل سوم منتهی به 1397/09</t>
  </si>
  <si>
    <t>فصل چهارم منتهی به 1397/12</t>
  </si>
  <si>
    <t>فصل اول منتهی به 1398/03</t>
  </si>
  <si>
    <t>درصد حاشیه سود ناخالص</t>
  </si>
  <si>
    <t>کاوه-فولاد کاوه جنوب کیش(سالانه)</t>
  </si>
  <si>
    <t>کاوه-فولاد کاوه جنوب کیش(فصلی)</t>
  </si>
  <si>
    <t xml:space="preserve">نسبت فروش به کل </t>
  </si>
  <si>
    <t>زمستان97</t>
  </si>
  <si>
    <t>مقدار تولید فولاد</t>
  </si>
  <si>
    <t>نرخ بیلت</t>
  </si>
  <si>
    <t>دلار</t>
  </si>
  <si>
    <t>نرخ دلار</t>
  </si>
  <si>
    <t>نرخ سنگ آهن</t>
  </si>
  <si>
    <t>سود هر سهم</t>
  </si>
  <si>
    <t>نسبت نرخ به بیلت خارجی</t>
  </si>
  <si>
    <t xml:space="preserve"> داخلی</t>
  </si>
  <si>
    <t xml:space="preserve"> خارجی</t>
  </si>
  <si>
    <t>جمع کل</t>
  </si>
  <si>
    <t>مقدار مصرف مواد اولیه</t>
  </si>
  <si>
    <t>جمع تولید فولاد(تن)</t>
  </si>
  <si>
    <t>ضریب مصرف(تن)</t>
  </si>
  <si>
    <t>جمع فولاد</t>
  </si>
  <si>
    <t>نسبت گندله به سنگ آهن</t>
  </si>
  <si>
    <t>نسبت مالیات بر درآمد</t>
  </si>
  <si>
    <t>eps</t>
  </si>
  <si>
    <t>نرخ شمش صادراتی(دلار)</t>
  </si>
  <si>
    <t>قیمت کنونی سهم</t>
  </si>
  <si>
    <t>p/e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</si>
</sst>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3000401]#,##0"/>
    <numFmt numFmtId="165" formatCode="_(* #,##0_);_(* \(#,##0\);_(* &quot;-&quot;??_);_(@_)"/>
  </numFmts>
  <fonts count="21" x14ac:knownFonts="1">
    <font>
      <sz val="11"/>
      <color rgb="FF333333"/>
      <name val="Calibri"/>
    </font>
    <font>
      <sz val="11"/>
      <color rgb="FF333333"/>
      <name val="Calibri"/>
      <family val="2"/>
    </font>
    <font>
      <b/>
      <sz val="12"/>
      <color rgb="FF333333"/>
      <name val="B Mitra"/>
      <charset val="178"/>
    </font>
    <font>
      <b/>
      <sz val="12"/>
      <name val="B Mitra"/>
      <charset val="178"/>
    </font>
    <font>
      <b/>
      <sz val="24"/>
      <color rgb="FFFFFFFF"/>
      <name val="B Mitra"/>
      <charset val="178"/>
    </font>
    <font>
      <b/>
      <sz val="32"/>
      <color rgb="FFFFFFFF"/>
      <name val="B Mitra"/>
      <charset val="178"/>
    </font>
    <font>
      <b/>
      <sz val="11"/>
      <color rgb="FF333333"/>
      <name val="B Mitra"/>
      <charset val="178"/>
    </font>
    <font>
      <b/>
      <sz val="12"/>
      <color rgb="FF00A9E8"/>
      <name val="B Mitra"/>
      <charset val="178"/>
    </font>
    <font>
      <b/>
      <sz val="14"/>
      <color rgb="FF333333"/>
      <name val="B Mitra"/>
      <charset val="178"/>
    </font>
    <font>
      <b/>
      <sz val="16"/>
      <color rgb="FF333333"/>
      <name val="B Mitra"/>
      <charset val="178"/>
    </font>
    <font>
      <sz val="11"/>
      <color rgb="FF333333"/>
      <name val="Calibri"/>
      <family val="2"/>
    </font>
    <font>
      <b/>
      <sz val="20"/>
      <color rgb="FFFFFFFF"/>
      <name val="B Mitra"/>
      <charset val="178"/>
    </font>
    <font>
      <sz val="16"/>
      <color rgb="FFFFFFFF"/>
      <name val="B Mitra"/>
      <charset val="178"/>
    </font>
    <font>
      <sz val="14"/>
      <color rgb="FF555555"/>
      <name val="B Mitra"/>
      <charset val="178"/>
    </font>
    <font>
      <b/>
      <sz val="18"/>
      <color rgb="FF333333"/>
      <name val="B Mitra"/>
      <charset val="178"/>
    </font>
    <font>
      <b/>
      <sz val="12"/>
      <color rgb="FFFF0000"/>
      <name val="B Mitra"/>
      <charset val="178"/>
    </font>
    <font>
      <sz val="11"/>
      <color theme="0"/>
      <name val="Calibri"/>
      <family val="2"/>
    </font>
    <font>
      <sz val="16"/>
      <color theme="0"/>
      <name val="B Mitra"/>
      <charset val="178"/>
    </font>
    <font>
      <b/>
      <sz val="26"/>
      <color theme="0"/>
      <name val="B Mitra"/>
      <charset val="178"/>
    </font>
    <font>
      <sz val="16"/>
      <color rgb="FF333333"/>
      <name val="B Mitra"/>
      <charset val="178"/>
    </font>
    <font>
      <b/>
      <sz val="22"/>
      <color theme="0"/>
      <name val="B Mitra"/>
      <charset val="178"/>
    </font>
  </fonts>
  <fills count="14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EC8"/>
        <bgColor indexed="64"/>
      </patternFill>
    </fill>
    <fill>
      <patternFill patternType="solid">
        <fgColor rgb="FFD9EFF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333333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</borders>
  <cellStyleXfs count="4">
    <xf numFmtId="0" fontId="0" fillId="0" borderId="0"/>
    <xf numFmtId="0" fontId="1" fillId="0" borderId="2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2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6" fillId="2" borderId="2" xfId="1" applyFont="1" applyFill="1" applyAlignment="1"/>
    <xf numFmtId="0" fontId="2" fillId="2" borderId="1" xfId="1" applyFont="1" applyFill="1" applyBorder="1" applyAlignment="1">
      <alignment horizontal="right" vertical="top" wrapText="1"/>
    </xf>
    <xf numFmtId="0" fontId="6" fillId="3" borderId="2" xfId="1" applyFont="1" applyFill="1" applyBorder="1" applyAlignment="1">
      <alignment horizontal="right" vertical="center"/>
    </xf>
    <xf numFmtId="0" fontId="6" fillId="2" borderId="2" xfId="1" applyFont="1" applyFill="1" applyBorder="1" applyAlignment="1">
      <alignment horizontal="right" vertical="center"/>
    </xf>
    <xf numFmtId="0" fontId="6" fillId="2" borderId="3" xfId="1" applyFont="1" applyFill="1" applyBorder="1" applyAlignment="1">
      <alignment horizontal="right" vertical="center"/>
    </xf>
    <xf numFmtId="0" fontId="6" fillId="2" borderId="2" xfId="1" applyFont="1" applyFill="1" applyAlignment="1">
      <alignment horizontal="center"/>
    </xf>
    <xf numFmtId="0" fontId="3" fillId="2" borderId="1" xfId="1" applyFont="1" applyFill="1" applyBorder="1" applyAlignment="1">
      <alignment horizontal="center" vertical="top"/>
    </xf>
    <xf numFmtId="0" fontId="6" fillId="3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2" fillId="2" borderId="2" xfId="1" applyFont="1" applyFill="1" applyAlignment="1"/>
    <xf numFmtId="0" fontId="3" fillId="2" borderId="1" xfId="1" applyFont="1" applyFill="1" applyBorder="1" applyAlignment="1">
      <alignment horizontal="left" vertical="top"/>
    </xf>
    <xf numFmtId="0" fontId="7" fillId="7" borderId="2" xfId="1" applyFont="1" applyFill="1" applyBorder="1" applyAlignment="1">
      <alignment horizontal="left" vertical="center"/>
    </xf>
    <xf numFmtId="0" fontId="7" fillId="7" borderId="2" xfId="1" applyFont="1" applyFill="1" applyBorder="1" applyAlignment="1">
      <alignment horizontal="right" vertical="center"/>
    </xf>
    <xf numFmtId="0" fontId="2" fillId="3" borderId="2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right" vertical="center"/>
    </xf>
    <xf numFmtId="0" fontId="2" fillId="3" borderId="3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right" vertical="center"/>
    </xf>
    <xf numFmtId="164" fontId="2" fillId="3" borderId="3" xfId="1" applyNumberFormat="1" applyFont="1" applyFill="1" applyBorder="1" applyAlignment="1">
      <alignment horizontal="righ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right" vertical="center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0" fontId="0" fillId="9" borderId="0" xfId="0" applyFill="1"/>
    <xf numFmtId="0" fontId="2" fillId="9" borderId="0" xfId="0" applyFont="1" applyFill="1"/>
    <xf numFmtId="0" fontId="6" fillId="9" borderId="2" xfId="1" applyFont="1" applyFill="1"/>
    <xf numFmtId="0" fontId="6" fillId="9" borderId="2" xfId="1" applyFont="1" applyFill="1" applyAlignment="1">
      <alignment horizontal="center"/>
    </xf>
    <xf numFmtId="9" fontId="2" fillId="3" borderId="2" xfId="3" applyFont="1" applyFill="1" applyBorder="1" applyAlignment="1">
      <alignment horizontal="right" vertical="center"/>
    </xf>
    <xf numFmtId="9" fontId="2" fillId="2" borderId="2" xfId="3" applyFont="1" applyFill="1" applyBorder="1" applyAlignment="1">
      <alignment horizontal="right" vertical="center"/>
    </xf>
    <xf numFmtId="9" fontId="2" fillId="3" borderId="3" xfId="3" applyFont="1" applyFill="1" applyBorder="1" applyAlignment="1">
      <alignment horizontal="right" vertical="center"/>
    </xf>
    <xf numFmtId="9" fontId="7" fillId="7" borderId="2" xfId="3" applyFont="1" applyFill="1" applyBorder="1" applyAlignment="1">
      <alignment horizontal="right" vertical="center"/>
    </xf>
    <xf numFmtId="0" fontId="12" fillId="6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wrapText="1"/>
    </xf>
    <xf numFmtId="3" fontId="13" fillId="5" borderId="5" xfId="0" applyNumberFormat="1" applyFont="1" applyFill="1" applyBorder="1" applyAlignment="1">
      <alignment horizontal="center" wrapText="1"/>
    </xf>
    <xf numFmtId="43" fontId="2" fillId="3" borderId="2" xfId="2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/>
    <xf numFmtId="165" fontId="2" fillId="2" borderId="1" xfId="2" applyNumberFormat="1" applyFont="1" applyFill="1" applyBorder="1" applyAlignment="1">
      <alignment horizontal="right" vertical="top" wrapText="1"/>
    </xf>
    <xf numFmtId="165" fontId="6" fillId="3" borderId="2" xfId="2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6" fillId="2" borderId="3" xfId="2" applyNumberFormat="1" applyFont="1" applyFill="1" applyBorder="1" applyAlignment="1">
      <alignment horizontal="right" vertical="center"/>
    </xf>
    <xf numFmtId="165" fontId="2" fillId="2" borderId="2" xfId="2" applyNumberFormat="1" applyFont="1" applyFill="1" applyBorder="1" applyAlignment="1">
      <alignment horizontal="right" vertical="top" wrapText="1"/>
    </xf>
    <xf numFmtId="165" fontId="2" fillId="2" borderId="2" xfId="2" applyNumberFormat="1" applyFont="1" applyFill="1" applyBorder="1" applyAlignment="1"/>
    <xf numFmtId="165" fontId="7" fillId="7" borderId="2" xfId="2" applyNumberFormat="1" applyFont="1" applyFill="1" applyBorder="1" applyAlignment="1">
      <alignment horizontal="right" vertical="center"/>
    </xf>
    <xf numFmtId="165" fontId="2" fillId="3" borderId="2" xfId="2" applyNumberFormat="1" applyFont="1" applyFill="1" applyBorder="1" applyAlignment="1">
      <alignment horizontal="right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3" borderId="3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right" vertical="center"/>
    </xf>
    <xf numFmtId="165" fontId="6" fillId="9" borderId="2" xfId="2" applyNumberFormat="1" applyFont="1" applyFill="1" applyBorder="1"/>
    <xf numFmtId="9" fontId="2" fillId="2" borderId="2" xfId="3" applyFont="1" applyFill="1" applyBorder="1" applyAlignment="1"/>
    <xf numFmtId="165" fontId="14" fillId="8" borderId="1" xfId="2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left" vertical="center"/>
    </xf>
    <xf numFmtId="1" fontId="2" fillId="2" borderId="2" xfId="0" applyNumberFormat="1" applyFont="1" applyFill="1" applyBorder="1" applyAlignment="1">
      <alignment horizontal="right" vertical="center"/>
    </xf>
    <xf numFmtId="1" fontId="2" fillId="3" borderId="3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top"/>
    </xf>
    <xf numFmtId="3" fontId="2" fillId="2" borderId="0" xfId="0" applyNumberFormat="1" applyFont="1" applyFill="1" applyAlignment="1"/>
    <xf numFmtId="43" fontId="2" fillId="3" borderId="2" xfId="0" applyNumberFormat="1" applyFont="1" applyFill="1" applyBorder="1" applyAlignment="1">
      <alignment horizontal="left" vertical="top"/>
    </xf>
    <xf numFmtId="43" fontId="2" fillId="3" borderId="2" xfId="0" applyNumberFormat="1" applyFont="1" applyFill="1" applyBorder="1" applyAlignment="1">
      <alignment horizontal="right" vertical="center"/>
    </xf>
    <xf numFmtId="43" fontId="2" fillId="2" borderId="2" xfId="0" applyNumberFormat="1" applyFont="1" applyFill="1" applyBorder="1" applyAlignment="1">
      <alignment horizontal="right" vertical="center"/>
    </xf>
    <xf numFmtId="43" fontId="2" fillId="3" borderId="3" xfId="0" applyNumberFormat="1" applyFont="1" applyFill="1" applyBorder="1" applyAlignment="1">
      <alignment horizontal="right" vertical="center"/>
    </xf>
    <xf numFmtId="165" fontId="2" fillId="3" borderId="2" xfId="0" applyNumberFormat="1" applyFont="1" applyFill="1" applyBorder="1" applyAlignment="1">
      <alignment horizontal="right" vertical="center"/>
    </xf>
    <xf numFmtId="165" fontId="2" fillId="2" borderId="2" xfId="0" applyNumberFormat="1" applyFont="1" applyFill="1" applyBorder="1" applyAlignment="1">
      <alignment horizontal="right" vertical="center"/>
    </xf>
    <xf numFmtId="165" fontId="2" fillId="3" borderId="3" xfId="0" applyNumberFormat="1" applyFont="1" applyFill="1" applyBorder="1" applyAlignment="1">
      <alignment horizontal="right" vertical="center"/>
    </xf>
    <xf numFmtId="43" fontId="2" fillId="2" borderId="3" xfId="0" applyNumberFormat="1" applyFont="1" applyFill="1" applyBorder="1" applyAlignment="1">
      <alignment horizontal="right" vertical="center"/>
    </xf>
    <xf numFmtId="0" fontId="17" fillId="12" borderId="0" xfId="0" applyFont="1" applyFill="1" applyAlignment="1">
      <alignment horizontal="center" vertical="center"/>
    </xf>
    <xf numFmtId="3" fontId="17" fillId="12" borderId="0" xfId="0" applyNumberFormat="1" applyFont="1" applyFill="1" applyAlignment="1">
      <alignment horizontal="center" vertical="center"/>
    </xf>
    <xf numFmtId="0" fontId="16" fillId="9" borderId="0" xfId="0" applyFont="1" applyFill="1"/>
    <xf numFmtId="1" fontId="16" fillId="9" borderId="0" xfId="0" applyNumberFormat="1" applyFont="1" applyFill="1"/>
    <xf numFmtId="0" fontId="19" fillId="0" borderId="0" xfId="0" applyFont="1"/>
    <xf numFmtId="3" fontId="19" fillId="0" borderId="0" xfId="0" applyNumberFormat="1" applyFont="1"/>
    <xf numFmtId="0" fontId="17" fillId="13" borderId="0" xfId="0" applyFont="1" applyFill="1" applyAlignment="1">
      <alignment horizontal="center" vertical="center"/>
    </xf>
    <xf numFmtId="3" fontId="17" fillId="13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5" fillId="4" borderId="2" xfId="1" applyFont="1" applyFill="1" applyAlignment="1">
      <alignment horizontal="center" vertical="center"/>
    </xf>
    <xf numFmtId="0" fontId="11" fillId="4" borderId="2" xfId="1" applyFont="1" applyFill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 vertical="center" textRotation="180"/>
    </xf>
    <xf numFmtId="0" fontId="20" fillId="10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3" fillId="2" borderId="1" xfId="3" applyFont="1" applyFill="1" applyBorder="1" applyAlignment="1">
      <alignment horizontal="center" vertical="center"/>
    </xf>
    <xf numFmtId="165" fontId="2" fillId="3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/>
    </xf>
    <xf numFmtId="165" fontId="2" fillId="3" borderId="3" xfId="2" applyNumberFormat="1" applyFont="1" applyFill="1" applyBorder="1" applyAlignment="1">
      <alignment horizontal="center" vertical="center"/>
    </xf>
    <xf numFmtId="165" fontId="2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" fillId="2" borderId="0" xfId="3" applyFont="1" applyFill="1" applyAlignment="1">
      <alignment horizontal="center" vertical="center"/>
    </xf>
    <xf numFmtId="9" fontId="2" fillId="2" borderId="0" xfId="0" applyNumberFormat="1" applyFont="1" applyFill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92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/>
              <a:t>تحلیل گزارش فصلی کاوه</a:t>
            </a:r>
          </a:p>
          <a:p>
            <a:pPr algn="ctr">
              <a:defRPr/>
            </a:pPr>
            <a:r>
              <a:rPr lang="fa-IR"/>
              <a:t> در سال 97 و 98</a:t>
            </a:r>
          </a:p>
        </c:rich>
      </c:tx>
      <c:layout>
        <c:manualLayout>
          <c:xMode val="edge"/>
          <c:yMode val="edge"/>
          <c:x val="0.38448425554435123"/>
          <c:y val="1.3439623089547752E-2"/>
        </c:manualLayout>
      </c:layout>
      <c:overlay val="0"/>
      <c:spPr>
        <a:solidFill>
          <a:schemeClr val="accent5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92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712569539753397"/>
          <c:y val="0.12114489491855952"/>
          <c:w val="0.72609323596596809"/>
          <c:h val="0.43399223315660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'صورت سود و زیان'!$B$25</c:f>
              <c:strCache>
                <c:ptCount val="1"/>
                <c:pt idx="0">
                  <c:v>فروش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'صورت سود و زیان'!$D$24:$H$24</c:f>
              <c:strCache>
                <c:ptCount val="5"/>
                <c:pt idx="0">
                  <c:v>فصل اول منتهی به 1397/03</c:v>
                </c:pt>
                <c:pt idx="1">
                  <c:v>فصل دوم منتهی به 1397/06</c:v>
                </c:pt>
                <c:pt idx="2">
                  <c:v>فصل سوم منتهی به 1397/09</c:v>
                </c:pt>
                <c:pt idx="3">
                  <c:v>فصل چهارم منتهی به 1397/12</c:v>
                </c:pt>
                <c:pt idx="4">
                  <c:v>فصل اول منتهی به 1398/03</c:v>
                </c:pt>
              </c:strCache>
            </c:strRef>
          </c:cat>
          <c:val>
            <c:numRef>
              <c:f>'صورت سود و زیان'!$D$25:$H$25</c:f>
              <c:numCache>
                <c:formatCode>General</c:formatCode>
                <c:ptCount val="5"/>
                <c:pt idx="0">
                  <c:v>5298881</c:v>
                </c:pt>
                <c:pt idx="1">
                  <c:v>7834677</c:v>
                </c:pt>
                <c:pt idx="2">
                  <c:v>10323257</c:v>
                </c:pt>
                <c:pt idx="3">
                  <c:v>10366674</c:v>
                </c:pt>
                <c:pt idx="4">
                  <c:v>11559876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9-482B-B99D-D9F8441293D8}"/>
            </c:ext>
          </c:extLst>
        </c:ser>
        <c:ser>
          <c:idx val="1"/>
          <c:order val="1"/>
          <c:tx>
            <c:v>بهای تمام شده درآمد عملیاتی</c:v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'صورت سود و زیان'!$D$24:$H$24</c:f>
              <c:strCache>
                <c:ptCount val="5"/>
                <c:pt idx="0">
                  <c:v>فصل اول منتهی به 1397/03</c:v>
                </c:pt>
                <c:pt idx="1">
                  <c:v>فصل دوم منتهی به 1397/06</c:v>
                </c:pt>
                <c:pt idx="2">
                  <c:v>فصل سوم منتهی به 1397/09</c:v>
                </c:pt>
                <c:pt idx="3">
                  <c:v>فصل چهارم منتهی به 1397/12</c:v>
                </c:pt>
                <c:pt idx="4">
                  <c:v>فصل اول منتهی به 1398/03</c:v>
                </c:pt>
              </c:strCache>
            </c:strRef>
          </c:cat>
          <c:val>
            <c:numRef>
              <c:f>'صورت سود و زیان'!$D$26:$H$26</c:f>
              <c:numCache>
                <c:formatCode>General</c:formatCode>
                <c:ptCount val="5"/>
                <c:pt idx="0">
                  <c:v>-3735111</c:v>
                </c:pt>
                <c:pt idx="1">
                  <c:v>-5409391</c:v>
                </c:pt>
                <c:pt idx="2">
                  <c:v>-6391297</c:v>
                </c:pt>
                <c:pt idx="3">
                  <c:v>-8086294</c:v>
                </c:pt>
                <c:pt idx="4">
                  <c:v>-7633841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9-482B-B99D-D9F8441293D8}"/>
            </c:ext>
          </c:extLst>
        </c:ser>
        <c:ser>
          <c:idx val="10"/>
          <c:order val="3"/>
          <c:tx>
            <c:strRef>
              <c:f>'صورت سود و زیان'!$B$29</c:f>
              <c:strCache>
                <c:ptCount val="1"/>
                <c:pt idx="0">
                  <c:v>خالص سایر درامدها (هزینه ها) ی عملیاتی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'صورت سود و زیان'!$D$24:$H$24</c:f>
              <c:strCache>
                <c:ptCount val="5"/>
                <c:pt idx="0">
                  <c:v>فصل اول منتهی به 1397/03</c:v>
                </c:pt>
                <c:pt idx="1">
                  <c:v>فصل دوم منتهی به 1397/06</c:v>
                </c:pt>
                <c:pt idx="2">
                  <c:v>فصل سوم منتهی به 1397/09</c:v>
                </c:pt>
                <c:pt idx="3">
                  <c:v>فصل چهارم منتهی به 1397/12</c:v>
                </c:pt>
                <c:pt idx="4">
                  <c:v>فصل اول منتهی به 1398/03</c:v>
                </c:pt>
              </c:strCache>
            </c:strRef>
          </c:cat>
          <c:val>
            <c:numRef>
              <c:f>'صورت سود و زیان'!$D$29:$H$29</c:f>
              <c:numCache>
                <c:formatCode>General</c:formatCode>
                <c:ptCount val="5"/>
                <c:pt idx="0">
                  <c:v>264574</c:v>
                </c:pt>
                <c:pt idx="1">
                  <c:v>-38964</c:v>
                </c:pt>
                <c:pt idx="2">
                  <c:v>-168901</c:v>
                </c:pt>
                <c:pt idx="3">
                  <c:v>-304236</c:v>
                </c:pt>
                <c:pt idx="4">
                  <c:v>-86514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9-482B-B99D-D9F8441293D8}"/>
            </c:ext>
          </c:extLst>
        </c:ser>
        <c:ser>
          <c:idx val="4"/>
          <c:order val="4"/>
          <c:tx>
            <c:strRef>
              <c:f>'صورت سود و زیان'!$B$32</c:f>
              <c:strCache>
                <c:ptCount val="1"/>
                <c:pt idx="0">
                  <c:v>خالص سایر درامدها و هزینه های غیرعملیاتی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'صورت سود و زیان'!$D$24:$H$24</c:f>
              <c:strCache>
                <c:ptCount val="5"/>
                <c:pt idx="0">
                  <c:v>فصل اول منتهی به 1397/03</c:v>
                </c:pt>
                <c:pt idx="1">
                  <c:v>فصل دوم منتهی به 1397/06</c:v>
                </c:pt>
                <c:pt idx="2">
                  <c:v>فصل سوم منتهی به 1397/09</c:v>
                </c:pt>
                <c:pt idx="3">
                  <c:v>فصل چهارم منتهی به 1397/12</c:v>
                </c:pt>
                <c:pt idx="4">
                  <c:v>فصل اول منتهی به 1398/03</c:v>
                </c:pt>
              </c:strCache>
            </c:strRef>
          </c:cat>
          <c:val>
            <c:numRef>
              <c:f>'صورت سود و زیان'!$D$32:$H$32</c:f>
              <c:numCache>
                <c:formatCode>General</c:formatCode>
                <c:ptCount val="5"/>
                <c:pt idx="0">
                  <c:v>-488048</c:v>
                </c:pt>
                <c:pt idx="1">
                  <c:v>325434</c:v>
                </c:pt>
                <c:pt idx="2">
                  <c:v>-1218</c:v>
                </c:pt>
                <c:pt idx="3">
                  <c:v>68476</c:v>
                </c:pt>
                <c:pt idx="4">
                  <c:v>8402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9-482B-B99D-D9F8441293D8}"/>
            </c:ext>
          </c:extLst>
        </c:ser>
        <c:ser>
          <c:idx val="6"/>
          <c:order val="5"/>
          <c:tx>
            <c:v>هزینه مالی</c:v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'صورت سود و زیان'!$D$24:$H$24</c:f>
              <c:strCache>
                <c:ptCount val="5"/>
                <c:pt idx="0">
                  <c:v>فصل اول منتهی به 1397/03</c:v>
                </c:pt>
                <c:pt idx="1">
                  <c:v>فصل دوم منتهی به 1397/06</c:v>
                </c:pt>
                <c:pt idx="2">
                  <c:v>فصل سوم منتهی به 1397/09</c:v>
                </c:pt>
                <c:pt idx="3">
                  <c:v>فصل چهارم منتهی به 1397/12</c:v>
                </c:pt>
                <c:pt idx="4">
                  <c:v>فصل اول منتهی به 1398/03</c:v>
                </c:pt>
              </c:strCache>
            </c:strRef>
          </c:cat>
          <c:val>
            <c:numRef>
              <c:f>'صورت سود و زیان'!$D$31:$H$31</c:f>
              <c:numCache>
                <c:formatCode>General</c:formatCode>
                <c:ptCount val="5"/>
                <c:pt idx="0">
                  <c:v>-619155</c:v>
                </c:pt>
                <c:pt idx="1">
                  <c:v>-1021609</c:v>
                </c:pt>
                <c:pt idx="2">
                  <c:v>-449342</c:v>
                </c:pt>
                <c:pt idx="3">
                  <c:v>-640568</c:v>
                </c:pt>
                <c:pt idx="4">
                  <c:v>-883375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9-482B-B99D-D9F8441293D8}"/>
            </c:ext>
          </c:extLst>
        </c:ser>
        <c:ser>
          <c:idx val="8"/>
          <c:order val="6"/>
          <c:tx>
            <c:v>مالیات</c:v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'صورت سود و زیان'!$D$24:$H$24</c:f>
              <c:strCache>
                <c:ptCount val="5"/>
                <c:pt idx="0">
                  <c:v>فصل اول منتهی به 1397/03</c:v>
                </c:pt>
                <c:pt idx="1">
                  <c:v>فصل دوم منتهی به 1397/06</c:v>
                </c:pt>
                <c:pt idx="2">
                  <c:v>فصل سوم منتهی به 1397/09</c:v>
                </c:pt>
                <c:pt idx="3">
                  <c:v>فصل چهارم منتهی به 1397/12</c:v>
                </c:pt>
                <c:pt idx="4">
                  <c:v>فصل اول منتهی به 1398/03</c:v>
                </c:pt>
              </c:strCache>
            </c:strRef>
          </c:cat>
          <c:val>
            <c:numRef>
              <c:f>'صورت سود و زیان'!$D$34:$H$34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9-482B-B99D-D9F8441293D8}"/>
            </c:ext>
          </c:extLst>
        </c:ser>
        <c:ser>
          <c:idx val="3"/>
          <c:order val="7"/>
          <c:tx>
            <c:strRef>
              <c:f>'صورت سود و زیان'!$B$37</c:f>
              <c:strCache>
                <c:ptCount val="1"/>
                <c:pt idx="0">
                  <c:v>سود (زیان) خالص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'صورت سود و زیان'!$D$24:$H$24</c:f>
              <c:strCache>
                <c:ptCount val="5"/>
                <c:pt idx="0">
                  <c:v>فصل اول منتهی به 1397/03</c:v>
                </c:pt>
                <c:pt idx="1">
                  <c:v>فصل دوم منتهی به 1397/06</c:v>
                </c:pt>
                <c:pt idx="2">
                  <c:v>فصل سوم منتهی به 1397/09</c:v>
                </c:pt>
                <c:pt idx="3">
                  <c:v>فصل چهارم منتهی به 1397/12</c:v>
                </c:pt>
                <c:pt idx="4">
                  <c:v>فصل اول منتهی به 1398/03</c:v>
                </c:pt>
              </c:strCache>
            </c:strRef>
          </c:cat>
          <c:val>
            <c:numRef>
              <c:f>'صورت سود و زیان'!$D$37:$H$37</c:f>
              <c:numCache>
                <c:formatCode>General</c:formatCode>
                <c:ptCount val="5"/>
                <c:pt idx="0">
                  <c:v>530665</c:v>
                </c:pt>
                <c:pt idx="1">
                  <c:v>1477086</c:v>
                </c:pt>
                <c:pt idx="2">
                  <c:v>2979304</c:v>
                </c:pt>
                <c:pt idx="3">
                  <c:v>1027795</c:v>
                </c:pt>
                <c:pt idx="4">
                  <c:v>2707652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9-482B-B99D-D9F8441293D8}"/>
            </c:ext>
          </c:extLst>
        </c:ser>
        <c:ser>
          <c:idx val="9"/>
          <c:order val="8"/>
          <c:tx>
            <c:v>سود هرسهم</c:v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'صورت سود و زیان'!$D$24:$H$24</c:f>
              <c:strCache>
                <c:ptCount val="5"/>
                <c:pt idx="0">
                  <c:v>فصل اول منتهی به 1397/03</c:v>
                </c:pt>
                <c:pt idx="1">
                  <c:v>فصل دوم منتهی به 1397/06</c:v>
                </c:pt>
                <c:pt idx="2">
                  <c:v>فصل سوم منتهی به 1397/09</c:v>
                </c:pt>
                <c:pt idx="3">
                  <c:v>فصل چهارم منتهی به 1397/12</c:v>
                </c:pt>
                <c:pt idx="4">
                  <c:v>فصل اول منتهی به 1398/03</c:v>
                </c:pt>
              </c:strCache>
            </c:strRef>
          </c:cat>
          <c:val>
            <c:numRef>
              <c:f>'صورت سود و زیان'!$D$38:$H$38</c:f>
              <c:numCache>
                <c:formatCode>General</c:formatCode>
                <c:ptCount val="5"/>
                <c:pt idx="0">
                  <c:v>76</c:v>
                </c:pt>
                <c:pt idx="1">
                  <c:v>211</c:v>
                </c:pt>
                <c:pt idx="2">
                  <c:v>426</c:v>
                </c:pt>
                <c:pt idx="3">
                  <c:v>147</c:v>
                </c:pt>
                <c:pt idx="4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9-482B-B99D-D9F844129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1"/>
        <c:overlap val="3"/>
        <c:axId val="66609536"/>
        <c:axId val="66611072"/>
      </c:barChart>
      <c:lineChart>
        <c:grouping val="stacked"/>
        <c:varyColors val="0"/>
        <c:ser>
          <c:idx val="2"/>
          <c:order val="2"/>
          <c:tx>
            <c:v>درصد حاشیه سود ناخالص</c:v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'صورت سود و زیان'!$D$24:$H$24</c:f>
              <c:strCache>
                <c:ptCount val="5"/>
                <c:pt idx="0">
                  <c:v>فصل اول منتهی به 1397/03</c:v>
                </c:pt>
                <c:pt idx="1">
                  <c:v>فصل دوم منتهی به 1397/06</c:v>
                </c:pt>
                <c:pt idx="2">
                  <c:v>فصل سوم منتهی به 1397/09</c:v>
                </c:pt>
                <c:pt idx="3">
                  <c:v>فصل چهارم منتهی به 1397/12</c:v>
                </c:pt>
                <c:pt idx="4">
                  <c:v>فصل اول منتهی به 1398/03</c:v>
                </c:pt>
              </c:strCache>
            </c:strRef>
          </c:cat>
          <c:val>
            <c:numRef>
              <c:f>'صورت سود و زیان'!$D$40:$H$40</c:f>
              <c:numCache>
                <c:formatCode>0%</c:formatCode>
                <c:ptCount val="5"/>
                <c:pt idx="0">
                  <c:v>0.29511325126946614</c:v>
                </c:pt>
                <c:pt idx="1">
                  <c:v>0.30955787966753445</c:v>
                </c:pt>
                <c:pt idx="2">
                  <c:v>0.38088366878786412</c:v>
                </c:pt>
                <c:pt idx="3">
                  <c:v>0.21997219165954288</c:v>
                </c:pt>
                <c:pt idx="4">
                  <c:v>0.33962604789186318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A9-482B-B99D-D9F844129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26688"/>
        <c:axId val="66612608"/>
      </c:lineChart>
      <c:catAx>
        <c:axId val="6660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66611072"/>
        <c:crossesAt val="0"/>
        <c:auto val="1"/>
        <c:lblAlgn val="ctr"/>
        <c:lblOffset val="100"/>
        <c:noMultiLvlLbl val="0"/>
      </c:catAx>
      <c:valAx>
        <c:axId val="6661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66609536"/>
        <c:crosses val="autoZero"/>
        <c:crossBetween val="between"/>
      </c:valAx>
      <c:valAx>
        <c:axId val="6661260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66626688"/>
        <c:crosses val="autoZero"/>
        <c:crossBetween val="between"/>
      </c:valAx>
      <c:catAx>
        <c:axId val="66626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61260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6">
        <a:lumMod val="50000"/>
      </a:schemeClr>
    </a:solidFill>
    <a:ln>
      <a:noFill/>
    </a:ln>
    <a:effectLst/>
  </c:spPr>
  <c:txPr>
    <a:bodyPr/>
    <a:lstStyle/>
    <a:p>
      <a:pPr>
        <a:defRPr sz="1600">
          <a:cs typeface="B Mitra" panose="00000400000000000000" pitchFamily="2" charset="-78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601980</xdr:colOff>
      <xdr:row>40</xdr:row>
      <xdr:rowOff>9525</xdr:rowOff>
    </xdr:from>
    <xdr:to>
      <xdr:col>7</xdr:col>
      <xdr:colOff>1973580</xdr:colOff>
      <xdr:row>92</xdr:row>
      <xdr:rowOff>17145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0.08847</cdr:y>
    </cdr:from>
    <cdr:to>
      <cdr:x>0.21068</cdr:x>
      <cdr:y>0.21032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473665"/>
          <a:ext cx="2483213" cy="652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/>
        <a:p xmlns:a="http://schemas.openxmlformats.org/drawingml/2006/main">
          <a:pPr lvl="1"/>
          <a:endParaRPr lang="fa-IR" sz="1100">
            <a:cs typeface="B Titr" pitchFamily="2" charset="-78"/>
          </a:endParaRPr>
        </a:p>
      </cdr:txBody>
    </cdr:sp>
  </cdr:relSizeAnchor>
  <cdr:relSizeAnchor xmlns:cdr="http://schemas.openxmlformats.org/drawingml/2006/chartDrawing">
    <cdr:from>
      <cdr:x>0.05659</cdr:x>
      <cdr:y>0.16623</cdr:y>
    </cdr:from>
    <cdr:to>
      <cdr:x>0.18735</cdr:x>
      <cdr:y>0.21558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47690" y="870857"/>
          <a:ext cx="1265464" cy="258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/>
        <a:p xmlns:a="http://schemas.openxmlformats.org/drawingml/2006/main">
          <a:endParaRPr lang="fa-IR" sz="1100"/>
        </a:p>
      </cdr:txBody>
    </cdr:sp>
  </cdr:relSizeAnchor>
  <cdr:relSizeAnchor xmlns:cdr="http://schemas.openxmlformats.org/drawingml/2006/chartDrawing">
    <cdr:from>
      <cdr:x>0</cdr:x>
      <cdr:y>1.05071E-7</cdr:y>
    </cdr:from>
    <cdr:to>
      <cdr:x>0.15467</cdr:x>
      <cdr:y>0.10408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1"/>
          <a:ext cx="2162704" cy="990599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20000"/>
            <a:lumOff val="80000"/>
          </a:schemeClr>
        </a:solidFill>
      </cdr:spPr>
      <cdr:txBody>
        <a:bodyPr xmlns:a="http://schemas.openxmlformats.org/drawingml/2006/main" wrap="square" rtlCol="1"/>
        <a:lstStyle xmlns:a="http://schemas.openxmlformats.org/drawingml/2006/main"/>
        <a:p xmlns:a="http://schemas.openxmlformats.org/drawingml/2006/main">
          <a:pPr algn="ctr"/>
          <a:r>
            <a:rPr lang="fa-IR" sz="1600" b="0">
              <a:solidFill>
                <a:srgbClr val="7030A0"/>
              </a:solidFill>
              <a:cs typeface="B Titr" panose="00000700000000000000" pitchFamily="2" charset="-78"/>
            </a:rPr>
            <a:t>تحلیلگر</a:t>
          </a:r>
        </a:p>
        <a:p xmlns:a="http://schemas.openxmlformats.org/drawingml/2006/main">
          <a:pPr algn="ctr"/>
          <a:r>
            <a:rPr lang="fa-IR" sz="1600" b="0">
              <a:solidFill>
                <a:srgbClr val="7030A0"/>
              </a:solidFill>
              <a:cs typeface="B Titr" panose="00000700000000000000" pitchFamily="2" charset="-78"/>
            </a:rPr>
            <a:t>سعید نیکبختیان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rightToLeft="1" topLeftCell="F1" zoomScale="80" zoomScaleNormal="80" workbookViewId="0">
      <selection activeCell="B37" sqref="B37"/>
    </sheetView>
  </sheetViews>
  <sheetFormatPr defaultRowHeight="14.4" x14ac:dyDescent="0.3"/>
  <cols>
    <col min="1" max="1" width="8.88671875" style="36"/>
    <col min="2" max="2" width="54" style="36" customWidth="1"/>
    <col min="3" max="3" width="5" style="36" customWidth="1"/>
    <col min="4" max="9" width="29" style="36" customWidth="1"/>
    <col min="10" max="16384" width="8.88671875" style="36"/>
  </cols>
  <sheetData>
    <row r="1" spans="2:9" s="37" customFormat="1" ht="40.799999999999997" customHeight="1" x14ac:dyDescent="0.55000000000000004">
      <c r="B1" s="88" t="s">
        <v>123</v>
      </c>
      <c r="C1" s="88"/>
      <c r="D1" s="88"/>
      <c r="E1" s="88"/>
      <c r="F1" s="88"/>
      <c r="G1" s="88"/>
      <c r="H1" s="88"/>
      <c r="I1" s="88"/>
    </row>
    <row r="2" spans="2:9" s="37" customFormat="1" ht="40.799999999999997" customHeight="1" x14ac:dyDescent="0.55000000000000004">
      <c r="B2" s="88"/>
      <c r="C2" s="88"/>
      <c r="D2" s="88"/>
      <c r="E2" s="88"/>
      <c r="F2" s="88"/>
      <c r="G2" s="88"/>
      <c r="H2" s="88"/>
      <c r="I2" s="88"/>
    </row>
    <row r="3" spans="2:9" s="37" customFormat="1" ht="18.600000000000001" x14ac:dyDescent="0.55000000000000004">
      <c r="B3" s="108"/>
      <c r="C3" s="108"/>
      <c r="D3" s="108"/>
      <c r="E3" s="108"/>
      <c r="F3" s="108"/>
      <c r="G3" s="108"/>
      <c r="H3" s="108"/>
      <c r="I3" s="89" t="s">
        <v>87</v>
      </c>
    </row>
    <row r="4" spans="2:9" s="37" customFormat="1" ht="19.2" thickBot="1" x14ac:dyDescent="0.6">
      <c r="B4" s="102" t="s">
        <v>86</v>
      </c>
      <c r="C4" s="109"/>
      <c r="D4" s="109" t="s">
        <v>52</v>
      </c>
      <c r="E4" s="109" t="s">
        <v>53</v>
      </c>
      <c r="F4" s="109" t="s">
        <v>54</v>
      </c>
      <c r="G4" s="109" t="s">
        <v>55</v>
      </c>
      <c r="H4" s="109" t="s">
        <v>56</v>
      </c>
      <c r="I4" s="90"/>
    </row>
    <row r="5" spans="2:9" s="37" customFormat="1" ht="18.600000000000001" x14ac:dyDescent="0.55000000000000004">
      <c r="B5" s="98" t="s">
        <v>1</v>
      </c>
      <c r="C5" s="98"/>
      <c r="D5" s="104">
        <v>10257180</v>
      </c>
      <c r="E5" s="104">
        <v>5788249</v>
      </c>
      <c r="F5" s="104">
        <v>8905078</v>
      </c>
      <c r="G5" s="104">
        <v>18959794</v>
      </c>
      <c r="H5" s="104">
        <v>33823489</v>
      </c>
      <c r="I5" s="104">
        <f>درآمد!J105</f>
        <v>40618227.088876888</v>
      </c>
    </row>
    <row r="6" spans="2:9" s="37" customFormat="1" ht="18.600000000000001" x14ac:dyDescent="0.55000000000000004">
      <c r="B6" s="99" t="s">
        <v>2</v>
      </c>
      <c r="C6" s="99"/>
      <c r="D6" s="105">
        <v>-8603339</v>
      </c>
      <c r="E6" s="105">
        <v>-4644197</v>
      </c>
      <c r="F6" s="105">
        <v>-6704670</v>
      </c>
      <c r="G6" s="105">
        <v>-13174095</v>
      </c>
      <c r="H6" s="105">
        <v>-23622093</v>
      </c>
      <c r="I6" s="105">
        <f>-هزینه!H19</f>
        <v>-32029071.039120227</v>
      </c>
    </row>
    <row r="7" spans="2:9" s="37" customFormat="1" ht="18.600000000000001" x14ac:dyDescent="0.55000000000000004">
      <c r="B7" s="100" t="s">
        <v>3</v>
      </c>
      <c r="C7" s="100"/>
      <c r="D7" s="106">
        <v>1653841</v>
      </c>
      <c r="E7" s="106">
        <v>1144052</v>
      </c>
      <c r="F7" s="106">
        <v>2200408</v>
      </c>
      <c r="G7" s="106">
        <v>5785699</v>
      </c>
      <c r="H7" s="106">
        <v>10201396</v>
      </c>
      <c r="I7" s="106">
        <f>SUM(I5:I6)</f>
        <v>8589156.0497566611</v>
      </c>
    </row>
    <row r="8" spans="2:9" s="37" customFormat="1" ht="18.600000000000001" x14ac:dyDescent="0.55000000000000004">
      <c r="B8" s="99" t="s">
        <v>4</v>
      </c>
      <c r="C8" s="99"/>
      <c r="D8" s="105">
        <v>-140901</v>
      </c>
      <c r="E8" s="105">
        <v>-142934</v>
      </c>
      <c r="F8" s="105">
        <v>-269345</v>
      </c>
      <c r="G8" s="105">
        <v>-353824</v>
      </c>
      <c r="H8" s="105">
        <v>-1112989</v>
      </c>
      <c r="I8" s="105">
        <f>-هزینه!H65</f>
        <v>-2126842</v>
      </c>
    </row>
    <row r="9" spans="2:9" s="37" customFormat="1" ht="18.600000000000001" x14ac:dyDescent="0.55000000000000004">
      <c r="B9" s="98" t="s">
        <v>5</v>
      </c>
      <c r="C9" s="98"/>
      <c r="D9" s="104">
        <v>-34893</v>
      </c>
      <c r="E9" s="104">
        <v>-80821</v>
      </c>
      <c r="F9" s="104">
        <v>-305378</v>
      </c>
      <c r="G9" s="104">
        <v>-181616</v>
      </c>
      <c r="H9" s="104">
        <v>-247527</v>
      </c>
      <c r="I9" s="104">
        <v>0</v>
      </c>
    </row>
    <row r="10" spans="2:9" s="37" customFormat="1" ht="18.600000000000001" x14ac:dyDescent="0.55000000000000004">
      <c r="B10" s="101" t="s">
        <v>6</v>
      </c>
      <c r="C10" s="101"/>
      <c r="D10" s="107">
        <v>1478047</v>
      </c>
      <c r="E10" s="107">
        <v>920297</v>
      </c>
      <c r="F10" s="107">
        <v>1625685</v>
      </c>
      <c r="G10" s="107">
        <v>5250259</v>
      </c>
      <c r="H10" s="107">
        <v>8840880</v>
      </c>
      <c r="I10" s="107">
        <f>SUM(I7:I9)</f>
        <v>6462314.0497566611</v>
      </c>
    </row>
    <row r="11" spans="2:9" s="37" customFormat="1" ht="18.600000000000001" x14ac:dyDescent="0.55000000000000004">
      <c r="B11" s="98" t="s">
        <v>7</v>
      </c>
      <c r="C11" s="98"/>
      <c r="D11" s="104">
        <v>-798703</v>
      </c>
      <c r="E11" s="104">
        <v>-626021</v>
      </c>
      <c r="F11" s="104">
        <v>-1485026</v>
      </c>
      <c r="G11" s="104">
        <v>-2655049</v>
      </c>
      <c r="H11" s="104">
        <v>-2730674</v>
      </c>
      <c r="I11" s="104">
        <v>0</v>
      </c>
    </row>
    <row r="12" spans="2:9" s="37" customFormat="1" ht="18.600000000000001" x14ac:dyDescent="0.55000000000000004">
      <c r="B12" s="99" t="s">
        <v>8</v>
      </c>
      <c r="C12" s="99"/>
      <c r="D12" s="105">
        <v>11026</v>
      </c>
      <c r="E12" s="105">
        <v>37239</v>
      </c>
      <c r="F12" s="105">
        <v>-50943</v>
      </c>
      <c r="G12" s="105">
        <v>-992985</v>
      </c>
      <c r="H12" s="105">
        <v>-95356</v>
      </c>
      <c r="I12" s="105">
        <f>H12</f>
        <v>-95356</v>
      </c>
    </row>
    <row r="13" spans="2:9" s="37" customFormat="1" ht="18.600000000000001" x14ac:dyDescent="0.55000000000000004">
      <c r="B13" s="100" t="s">
        <v>9</v>
      </c>
      <c r="C13" s="100"/>
      <c r="D13" s="106">
        <v>690370</v>
      </c>
      <c r="E13" s="106">
        <v>331515</v>
      </c>
      <c r="F13" s="106">
        <v>89716</v>
      </c>
      <c r="G13" s="106">
        <v>1602225</v>
      </c>
      <c r="H13" s="106">
        <v>6014850</v>
      </c>
      <c r="I13" s="106">
        <f>SUM(I10:I12)</f>
        <v>6366958.0497566611</v>
      </c>
    </row>
    <row r="14" spans="2:9" s="37" customFormat="1" ht="18.600000000000001" x14ac:dyDescent="0.55000000000000004">
      <c r="B14" s="99" t="s">
        <v>10</v>
      </c>
      <c r="C14" s="99"/>
      <c r="D14" s="105">
        <v>-159544</v>
      </c>
      <c r="E14" s="105">
        <v>-72502</v>
      </c>
      <c r="F14" s="105">
        <v>0</v>
      </c>
      <c r="G14" s="105">
        <v>-4187</v>
      </c>
      <c r="H14" s="105">
        <v>0</v>
      </c>
      <c r="I14" s="105">
        <v>0</v>
      </c>
    </row>
    <row r="15" spans="2:9" s="37" customFormat="1" ht="18.600000000000001" x14ac:dyDescent="0.55000000000000004">
      <c r="B15" s="100" t="s">
        <v>11</v>
      </c>
      <c r="C15" s="100"/>
      <c r="D15" s="106">
        <v>530826</v>
      </c>
      <c r="E15" s="106">
        <v>259013</v>
      </c>
      <c r="F15" s="106">
        <v>89716</v>
      </c>
      <c r="G15" s="106">
        <v>1598038</v>
      </c>
      <c r="H15" s="106">
        <v>6014850</v>
      </c>
      <c r="I15" s="106">
        <f>SUM(I13:I14)</f>
        <v>6366958.0497566611</v>
      </c>
    </row>
    <row r="16" spans="2:9" s="37" customFormat="1" ht="18.600000000000001" x14ac:dyDescent="0.55000000000000004">
      <c r="B16" s="99" t="s">
        <v>12</v>
      </c>
      <c r="C16" s="99"/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I16" s="105"/>
    </row>
    <row r="17" spans="2:9" s="37" customFormat="1" ht="18.600000000000001" x14ac:dyDescent="0.55000000000000004">
      <c r="B17" s="100" t="s">
        <v>13</v>
      </c>
      <c r="C17" s="100"/>
      <c r="D17" s="106">
        <v>530826</v>
      </c>
      <c r="E17" s="106">
        <v>259013</v>
      </c>
      <c r="F17" s="106">
        <v>89716</v>
      </c>
      <c r="G17" s="106">
        <v>1598038</v>
      </c>
      <c r="H17" s="106">
        <v>6014850</v>
      </c>
      <c r="I17" s="106">
        <f>SUM(I15:I16)</f>
        <v>6366958.0497566611</v>
      </c>
    </row>
    <row r="18" spans="2:9" s="37" customFormat="1" ht="18.600000000000001" x14ac:dyDescent="0.55000000000000004">
      <c r="B18" s="99" t="s">
        <v>14</v>
      </c>
      <c r="C18" s="99"/>
      <c r="D18" s="105">
        <v>88</v>
      </c>
      <c r="E18" s="105">
        <v>43</v>
      </c>
      <c r="F18" s="105">
        <v>13</v>
      </c>
      <c r="G18" s="105">
        <v>228</v>
      </c>
      <c r="H18" s="105">
        <v>859</v>
      </c>
      <c r="I18" s="105">
        <f>1000*I17/I19</f>
        <v>909.56543567952303</v>
      </c>
    </row>
    <row r="19" spans="2:9" s="37" customFormat="1" ht="18.600000000000001" x14ac:dyDescent="0.55000000000000004">
      <c r="B19" s="98" t="s">
        <v>15</v>
      </c>
      <c r="C19" s="98"/>
      <c r="D19" s="104">
        <v>6000000</v>
      </c>
      <c r="E19" s="104">
        <v>6000000</v>
      </c>
      <c r="F19" s="104">
        <v>7000000</v>
      </c>
      <c r="G19" s="104">
        <v>7000000</v>
      </c>
      <c r="H19" s="104">
        <v>7000000</v>
      </c>
      <c r="I19" s="104">
        <f>H19</f>
        <v>7000000</v>
      </c>
    </row>
    <row r="20" spans="2:9" s="37" customFormat="1" ht="18.600000000000001" x14ac:dyDescent="0.55000000000000004">
      <c r="B20" s="108" t="s">
        <v>142</v>
      </c>
      <c r="C20" s="108"/>
      <c r="D20" s="110">
        <f>D14/D13</f>
        <v>-0.23109926561119401</v>
      </c>
      <c r="E20" s="110">
        <f t="shared" ref="E20:H20" si="0">E14/E13</f>
        <v>-0.21869900306170159</v>
      </c>
      <c r="F20" s="110">
        <f t="shared" si="0"/>
        <v>0</v>
      </c>
      <c r="G20" s="110">
        <f t="shared" si="0"/>
        <v>-2.6132409617875144E-3</v>
      </c>
      <c r="H20" s="110">
        <f t="shared" si="0"/>
        <v>0</v>
      </c>
      <c r="I20" s="111">
        <f>H20</f>
        <v>0</v>
      </c>
    </row>
    <row r="21" spans="2:9" x14ac:dyDescent="0.3">
      <c r="B21" s="88" t="s">
        <v>124</v>
      </c>
      <c r="C21" s="88"/>
      <c r="D21" s="88"/>
      <c r="E21" s="88"/>
      <c r="F21" s="88"/>
      <c r="G21" s="88"/>
      <c r="H21" s="88"/>
    </row>
    <row r="22" spans="2:9" x14ac:dyDescent="0.3">
      <c r="B22" s="88" t="s">
        <v>115</v>
      </c>
      <c r="C22" s="88"/>
      <c r="D22" s="88"/>
      <c r="E22" s="88"/>
      <c r="F22" s="88"/>
      <c r="G22" s="88"/>
      <c r="H22" s="88"/>
    </row>
    <row r="23" spans="2:9" x14ac:dyDescent="0.3">
      <c r="B23" s="35"/>
      <c r="C23" s="35"/>
      <c r="D23" s="35"/>
      <c r="E23" s="35"/>
      <c r="F23" s="35"/>
      <c r="G23" s="35"/>
      <c r="H23" s="35"/>
    </row>
    <row r="24" spans="2:9" ht="19.2" thickBot="1" x14ac:dyDescent="0.35">
      <c r="B24" s="102" t="s">
        <v>116</v>
      </c>
      <c r="C24" s="102"/>
      <c r="D24" s="102" t="s">
        <v>117</v>
      </c>
      <c r="E24" s="102" t="s">
        <v>118</v>
      </c>
      <c r="F24" s="102" t="s">
        <v>119</v>
      </c>
      <c r="G24" s="102" t="s">
        <v>120</v>
      </c>
      <c r="H24" s="102" t="s">
        <v>121</v>
      </c>
    </row>
    <row r="25" spans="2:9" ht="18.600000000000001" x14ac:dyDescent="0.3">
      <c r="B25" s="98" t="s">
        <v>1</v>
      </c>
      <c r="C25" s="98"/>
      <c r="D25" s="98">
        <v>5298881</v>
      </c>
      <c r="E25" s="98">
        <v>7834677</v>
      </c>
      <c r="F25" s="98">
        <v>10323257</v>
      </c>
      <c r="G25" s="98">
        <v>10366674</v>
      </c>
      <c r="H25" s="98">
        <v>11559876</v>
      </c>
    </row>
    <row r="26" spans="2:9" ht="18.600000000000001" x14ac:dyDescent="0.3">
      <c r="B26" s="99" t="s">
        <v>2</v>
      </c>
      <c r="C26" s="99"/>
      <c r="D26" s="99">
        <v>-3735111</v>
      </c>
      <c r="E26" s="99">
        <v>-5409391</v>
      </c>
      <c r="F26" s="99">
        <v>-6391297</v>
      </c>
      <c r="G26" s="99">
        <v>-8086294</v>
      </c>
      <c r="H26" s="99">
        <v>-7633841</v>
      </c>
    </row>
    <row r="27" spans="2:9" ht="18.600000000000001" x14ac:dyDescent="0.3">
      <c r="B27" s="100" t="s">
        <v>3</v>
      </c>
      <c r="C27" s="100"/>
      <c r="D27" s="100">
        <v>1563770</v>
      </c>
      <c r="E27" s="100">
        <v>2425286</v>
      </c>
      <c r="F27" s="100">
        <v>3931960</v>
      </c>
      <c r="G27" s="100">
        <v>2280380</v>
      </c>
      <c r="H27" s="100">
        <v>3926035</v>
      </c>
    </row>
    <row r="28" spans="2:9" ht="18.600000000000001" x14ac:dyDescent="0.3">
      <c r="B28" s="99" t="s">
        <v>4</v>
      </c>
      <c r="C28" s="99"/>
      <c r="D28" s="99">
        <v>-190476</v>
      </c>
      <c r="E28" s="99">
        <v>-213061</v>
      </c>
      <c r="F28" s="99">
        <v>-333195</v>
      </c>
      <c r="G28" s="99">
        <v>-376257</v>
      </c>
      <c r="H28" s="99">
        <v>-256896</v>
      </c>
    </row>
    <row r="29" spans="2:9" ht="18.600000000000001" x14ac:dyDescent="0.3">
      <c r="B29" s="98" t="s">
        <v>5</v>
      </c>
      <c r="C29" s="98"/>
      <c r="D29" s="98">
        <v>264574</v>
      </c>
      <c r="E29" s="98">
        <v>-38964</v>
      </c>
      <c r="F29" s="98">
        <v>-168901</v>
      </c>
      <c r="G29" s="98">
        <v>-304236</v>
      </c>
      <c r="H29" s="98">
        <v>-86514</v>
      </c>
    </row>
    <row r="30" spans="2:9" ht="18.600000000000001" x14ac:dyDescent="0.3">
      <c r="B30" s="101" t="s">
        <v>6</v>
      </c>
      <c r="C30" s="101"/>
      <c r="D30" s="101">
        <v>1637868</v>
      </c>
      <c r="E30" s="101">
        <v>2173261</v>
      </c>
      <c r="F30" s="101">
        <v>3429864</v>
      </c>
      <c r="G30" s="101">
        <v>1599887</v>
      </c>
      <c r="H30" s="101">
        <v>3582625</v>
      </c>
    </row>
    <row r="31" spans="2:9" ht="18.600000000000001" x14ac:dyDescent="0.3">
      <c r="B31" s="98" t="s">
        <v>7</v>
      </c>
      <c r="C31" s="98"/>
      <c r="D31" s="98">
        <v>-619155</v>
      </c>
      <c r="E31" s="98">
        <v>-1021609</v>
      </c>
      <c r="F31" s="98">
        <v>-449342</v>
      </c>
      <c r="G31" s="98">
        <v>-640568</v>
      </c>
      <c r="H31" s="98">
        <v>-883375</v>
      </c>
    </row>
    <row r="32" spans="2:9" ht="18.600000000000001" x14ac:dyDescent="0.3">
      <c r="B32" s="99" t="s">
        <v>8</v>
      </c>
      <c r="C32" s="99"/>
      <c r="D32" s="99">
        <v>-488048</v>
      </c>
      <c r="E32" s="99">
        <v>325434</v>
      </c>
      <c r="F32" s="99">
        <v>-1218</v>
      </c>
      <c r="G32" s="99">
        <v>68476</v>
      </c>
      <c r="H32" s="99">
        <v>8402</v>
      </c>
    </row>
    <row r="33" spans="2:8" ht="18.600000000000001" x14ac:dyDescent="0.3">
      <c r="B33" s="100" t="s">
        <v>9</v>
      </c>
      <c r="C33" s="100"/>
      <c r="D33" s="100">
        <v>530665</v>
      </c>
      <c r="E33" s="100">
        <v>1477086</v>
      </c>
      <c r="F33" s="100">
        <v>2979304</v>
      </c>
      <c r="G33" s="100">
        <v>1027795</v>
      </c>
      <c r="H33" s="100">
        <v>2707652</v>
      </c>
    </row>
    <row r="34" spans="2:8" ht="18.600000000000001" x14ac:dyDescent="0.3">
      <c r="B34" s="99" t="s">
        <v>10</v>
      </c>
      <c r="C34" s="99"/>
      <c r="D34" s="99">
        <v>0</v>
      </c>
      <c r="E34" s="99">
        <v>0</v>
      </c>
      <c r="F34" s="99">
        <v>0</v>
      </c>
      <c r="G34" s="99">
        <v>0</v>
      </c>
      <c r="H34" s="99">
        <v>0</v>
      </c>
    </row>
    <row r="35" spans="2:8" ht="18.600000000000001" x14ac:dyDescent="0.3">
      <c r="B35" s="100" t="s">
        <v>11</v>
      </c>
      <c r="C35" s="100"/>
      <c r="D35" s="100">
        <v>530665</v>
      </c>
      <c r="E35" s="100">
        <v>1477086</v>
      </c>
      <c r="F35" s="100">
        <v>2979304</v>
      </c>
      <c r="G35" s="100">
        <v>1027795</v>
      </c>
      <c r="H35" s="100">
        <v>2707652</v>
      </c>
    </row>
    <row r="36" spans="2:8" ht="18.600000000000001" x14ac:dyDescent="0.3">
      <c r="B36" s="99" t="s">
        <v>12</v>
      </c>
      <c r="C36" s="99"/>
      <c r="D36" s="99">
        <v>0</v>
      </c>
      <c r="E36" s="99">
        <v>0</v>
      </c>
      <c r="F36" s="99">
        <v>0</v>
      </c>
      <c r="G36" s="99">
        <v>0</v>
      </c>
      <c r="H36" s="99">
        <v>0</v>
      </c>
    </row>
    <row r="37" spans="2:8" ht="18.600000000000001" x14ac:dyDescent="0.3">
      <c r="B37" s="100" t="s">
        <v>13</v>
      </c>
      <c r="C37" s="100"/>
      <c r="D37" s="100">
        <v>530665</v>
      </c>
      <c r="E37" s="100">
        <v>1477086</v>
      </c>
      <c r="F37" s="100">
        <v>2979304</v>
      </c>
      <c r="G37" s="100">
        <v>1027795</v>
      </c>
      <c r="H37" s="100">
        <v>2707652</v>
      </c>
    </row>
    <row r="38" spans="2:8" ht="18.600000000000001" x14ac:dyDescent="0.3">
      <c r="B38" s="99" t="s">
        <v>14</v>
      </c>
      <c r="C38" s="99"/>
      <c r="D38" s="99">
        <v>76</v>
      </c>
      <c r="E38" s="99">
        <v>211</v>
      </c>
      <c r="F38" s="99">
        <v>426</v>
      </c>
      <c r="G38" s="99">
        <v>147</v>
      </c>
      <c r="H38" s="99">
        <v>246</v>
      </c>
    </row>
    <row r="39" spans="2:8" ht="18.600000000000001" x14ac:dyDescent="0.3">
      <c r="B39" s="98" t="s">
        <v>15</v>
      </c>
      <c r="C39" s="98"/>
      <c r="D39" s="98">
        <v>7000000</v>
      </c>
      <c r="E39" s="98">
        <v>7000000</v>
      </c>
      <c r="F39" s="98">
        <v>7000000</v>
      </c>
      <c r="G39" s="98">
        <v>7000000</v>
      </c>
      <c r="H39" s="98">
        <v>11000000</v>
      </c>
    </row>
    <row r="40" spans="2:8" ht="19.2" thickBot="1" x14ac:dyDescent="0.35">
      <c r="B40" s="102" t="s">
        <v>122</v>
      </c>
      <c r="C40" s="102"/>
      <c r="D40" s="103">
        <f>D27/D25</f>
        <v>0.29511325126946614</v>
      </c>
      <c r="E40" s="103">
        <f t="shared" ref="E40:H40" si="1">E27/E25</f>
        <v>0.30955787966753445</v>
      </c>
      <c r="F40" s="103">
        <f t="shared" si="1"/>
        <v>0.38088366878786412</v>
      </c>
      <c r="G40" s="103">
        <f t="shared" si="1"/>
        <v>0.21997219165954288</v>
      </c>
      <c r="H40" s="103">
        <f t="shared" si="1"/>
        <v>0.33962604789186318</v>
      </c>
    </row>
  </sheetData>
  <mergeCells count="3">
    <mergeCell ref="B1:I2"/>
    <mergeCell ref="I3:I4"/>
    <mergeCell ref="B21:H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7"/>
  <sheetViews>
    <sheetView rightToLeft="1" topLeftCell="B37" zoomScale="70" zoomScaleNormal="70" workbookViewId="0">
      <selection activeCell="J111" sqref="J111"/>
    </sheetView>
  </sheetViews>
  <sheetFormatPr defaultRowHeight="16.8" x14ac:dyDescent="0.5"/>
  <cols>
    <col min="1" max="1" width="16.33203125" style="39" bestFit="1" customWidth="1"/>
    <col min="2" max="2" width="8.44140625" style="38" bestFit="1" customWidth="1"/>
    <col min="3" max="3" width="20" style="38" customWidth="1"/>
    <col min="4" max="4" width="18.21875" style="38" bestFit="1" customWidth="1"/>
    <col min="5" max="5" width="27.6640625" style="38" bestFit="1" customWidth="1"/>
    <col min="6" max="9" width="20" style="38" customWidth="1"/>
    <col min="10" max="10" width="20" style="60" customWidth="1"/>
    <col min="11" max="22" width="20" style="38" customWidth="1"/>
    <col min="23" max="16384" width="8.88671875" style="38"/>
  </cols>
  <sheetData>
    <row r="1" spans="1:22" ht="40.799999999999997" customHeight="1" x14ac:dyDescent="0.5">
      <c r="A1" s="91" t="s">
        <v>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 ht="40.799999999999997" customHeight="1" x14ac:dyDescent="0.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x14ac:dyDescent="0.5">
      <c r="A3" s="15"/>
      <c r="B3" s="10"/>
      <c r="C3" s="10"/>
      <c r="D3" s="10"/>
      <c r="E3" s="10"/>
      <c r="F3" s="10"/>
      <c r="G3" s="10"/>
      <c r="H3" s="10"/>
      <c r="I3" s="10"/>
      <c r="J3" s="48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37.799999999999997" thickBot="1" x14ac:dyDescent="0.55000000000000004">
      <c r="A4" s="16" t="s">
        <v>51</v>
      </c>
      <c r="B4" s="11"/>
      <c r="C4" s="11" t="s">
        <v>45</v>
      </c>
      <c r="D4" s="11" t="s">
        <v>44</v>
      </c>
      <c r="E4" s="11" t="s">
        <v>43</v>
      </c>
      <c r="F4" s="11" t="s">
        <v>42</v>
      </c>
      <c r="G4" s="11" t="s">
        <v>41</v>
      </c>
      <c r="H4" s="11" t="s">
        <v>40</v>
      </c>
      <c r="I4" s="11" t="s">
        <v>39</v>
      </c>
      <c r="J4" s="49" t="s">
        <v>38</v>
      </c>
      <c r="K4" s="11" t="s">
        <v>37</v>
      </c>
      <c r="L4" s="11" t="s">
        <v>36</v>
      </c>
      <c r="M4" s="11" t="s">
        <v>35</v>
      </c>
      <c r="N4" s="11" t="s">
        <v>34</v>
      </c>
      <c r="O4" s="11" t="s">
        <v>33</v>
      </c>
      <c r="P4" s="11" t="s">
        <v>32</v>
      </c>
      <c r="Q4" s="11" t="s">
        <v>31</v>
      </c>
      <c r="R4" s="11" t="s">
        <v>30</v>
      </c>
      <c r="S4" s="11" t="s">
        <v>29</v>
      </c>
      <c r="T4" s="11" t="s">
        <v>28</v>
      </c>
      <c r="U4" s="11" t="s">
        <v>27</v>
      </c>
      <c r="V4" s="11" t="s">
        <v>26</v>
      </c>
    </row>
    <row r="5" spans="1:22" x14ac:dyDescent="0.5">
      <c r="A5" s="15"/>
      <c r="B5" s="10"/>
      <c r="C5" s="10"/>
      <c r="D5" s="10"/>
      <c r="E5" s="10"/>
      <c r="F5" s="10"/>
      <c r="G5" s="10"/>
      <c r="H5" s="10"/>
      <c r="I5" s="10"/>
      <c r="J5" s="48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x14ac:dyDescent="0.5">
      <c r="A6" s="17" t="s">
        <v>25</v>
      </c>
      <c r="B6" s="12" t="s">
        <v>20</v>
      </c>
      <c r="C6" s="12">
        <v>90685</v>
      </c>
      <c r="D6" s="12">
        <v>78479</v>
      </c>
      <c r="E6" s="12">
        <v>69315</v>
      </c>
      <c r="F6" s="12">
        <v>71927</v>
      </c>
      <c r="G6" s="12">
        <v>73675</v>
      </c>
      <c r="H6" s="12">
        <v>69692</v>
      </c>
      <c r="I6" s="12">
        <v>63914</v>
      </c>
      <c r="J6" s="50">
        <v>15877</v>
      </c>
      <c r="K6" s="12">
        <v>21109</v>
      </c>
      <c r="L6" s="12">
        <v>55647</v>
      </c>
      <c r="M6" s="12">
        <v>100000</v>
      </c>
      <c r="N6" s="12">
        <v>78876</v>
      </c>
      <c r="O6" s="12">
        <v>75707</v>
      </c>
      <c r="P6" s="12">
        <v>62485</v>
      </c>
      <c r="Q6" s="12">
        <v>50000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</row>
    <row r="7" spans="1:22" x14ac:dyDescent="0.5">
      <c r="A7" s="18" t="s">
        <v>24</v>
      </c>
      <c r="B7" s="13" t="s">
        <v>20</v>
      </c>
      <c r="C7" s="13" t="s">
        <v>16</v>
      </c>
      <c r="D7" s="13" t="s">
        <v>16</v>
      </c>
      <c r="E7" s="13" t="s">
        <v>16</v>
      </c>
      <c r="F7" s="13">
        <v>20196</v>
      </c>
      <c r="G7" s="13">
        <v>5000</v>
      </c>
      <c r="H7" s="13">
        <v>13637</v>
      </c>
      <c r="I7" s="13">
        <v>27639</v>
      </c>
      <c r="J7" s="51">
        <v>76472</v>
      </c>
      <c r="K7" s="13">
        <v>20000</v>
      </c>
      <c r="L7" s="13">
        <v>43002</v>
      </c>
      <c r="M7" s="13">
        <v>1709</v>
      </c>
      <c r="N7" s="13">
        <v>6639</v>
      </c>
      <c r="O7" s="13">
        <v>20000</v>
      </c>
      <c r="P7" s="13">
        <v>26779</v>
      </c>
      <c r="Q7" s="13">
        <v>18786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</row>
    <row r="8" spans="1:22" x14ac:dyDescent="0.5">
      <c r="A8" s="17" t="s">
        <v>23</v>
      </c>
      <c r="B8" s="12" t="s">
        <v>20</v>
      </c>
      <c r="C8" s="12">
        <v>15673</v>
      </c>
      <c r="D8" s="12">
        <v>118002</v>
      </c>
      <c r="E8" s="12">
        <v>100000</v>
      </c>
      <c r="F8" s="12">
        <v>24567</v>
      </c>
      <c r="G8" s="12">
        <v>55290</v>
      </c>
      <c r="H8" s="12">
        <v>83630</v>
      </c>
      <c r="I8" s="12">
        <v>66644</v>
      </c>
      <c r="J8" s="50">
        <v>73475</v>
      </c>
      <c r="K8" s="12">
        <v>43786</v>
      </c>
      <c r="L8" s="12">
        <v>32795</v>
      </c>
      <c r="M8" s="12">
        <v>100000</v>
      </c>
      <c r="N8" s="12">
        <v>53269</v>
      </c>
      <c r="O8" s="12">
        <v>84763</v>
      </c>
      <c r="P8" s="12">
        <v>49877</v>
      </c>
      <c r="Q8" s="12">
        <v>46000</v>
      </c>
      <c r="R8" s="12" t="s">
        <v>16</v>
      </c>
      <c r="S8" s="12">
        <v>0</v>
      </c>
      <c r="T8" s="12">
        <v>0</v>
      </c>
      <c r="U8" s="12">
        <v>0</v>
      </c>
      <c r="V8" s="12">
        <v>0</v>
      </c>
    </row>
    <row r="9" spans="1:22" x14ac:dyDescent="0.5">
      <c r="A9" s="18" t="s">
        <v>22</v>
      </c>
      <c r="B9" s="13" t="s">
        <v>20</v>
      </c>
      <c r="C9" s="13">
        <v>8477</v>
      </c>
      <c r="D9" s="13">
        <v>16770</v>
      </c>
      <c r="E9" s="13">
        <v>25001</v>
      </c>
      <c r="F9" s="13">
        <v>19609</v>
      </c>
      <c r="G9" s="13">
        <v>2524</v>
      </c>
      <c r="H9" s="13">
        <v>0</v>
      </c>
      <c r="I9" s="13">
        <v>11013</v>
      </c>
      <c r="J9" s="51">
        <v>11106</v>
      </c>
      <c r="K9" s="13">
        <v>5802</v>
      </c>
      <c r="L9" s="13">
        <v>12480</v>
      </c>
      <c r="M9" s="13">
        <v>21982</v>
      </c>
      <c r="N9" s="13">
        <v>17666</v>
      </c>
      <c r="O9" s="13">
        <v>17</v>
      </c>
      <c r="P9" s="13">
        <v>0</v>
      </c>
      <c r="Q9" s="13">
        <v>0</v>
      </c>
      <c r="R9" s="13" t="s">
        <v>16</v>
      </c>
      <c r="S9" s="13">
        <v>0</v>
      </c>
      <c r="T9" s="13">
        <v>0</v>
      </c>
      <c r="U9" s="13">
        <v>0</v>
      </c>
      <c r="V9" s="13">
        <v>0</v>
      </c>
    </row>
    <row r="10" spans="1:22" x14ac:dyDescent="0.5">
      <c r="A10" s="17" t="s">
        <v>21</v>
      </c>
      <c r="B10" s="12" t="s">
        <v>20</v>
      </c>
      <c r="C10" s="12">
        <v>126620</v>
      </c>
      <c r="D10" s="12">
        <v>17917</v>
      </c>
      <c r="E10" s="12">
        <v>17685</v>
      </c>
      <c r="F10" s="12">
        <v>100000</v>
      </c>
      <c r="G10" s="12">
        <v>21823</v>
      </c>
      <c r="H10" s="12">
        <v>17738</v>
      </c>
      <c r="I10" s="12">
        <v>76697</v>
      </c>
      <c r="J10" s="50">
        <v>73476</v>
      </c>
      <c r="K10" s="12">
        <v>100000</v>
      </c>
      <c r="L10" s="12">
        <v>55202</v>
      </c>
      <c r="M10" s="12">
        <v>12903</v>
      </c>
      <c r="N10" s="12">
        <v>43089</v>
      </c>
      <c r="O10" s="12">
        <v>100000</v>
      </c>
      <c r="P10" s="12">
        <v>51913</v>
      </c>
      <c r="Q10" s="12">
        <v>47820</v>
      </c>
      <c r="R10" s="12" t="s">
        <v>16</v>
      </c>
      <c r="S10" s="12" t="s">
        <v>16</v>
      </c>
      <c r="T10" s="12" t="s">
        <v>16</v>
      </c>
      <c r="U10" s="12" t="s">
        <v>16</v>
      </c>
      <c r="V10" s="12" t="s">
        <v>16</v>
      </c>
    </row>
    <row r="11" spans="1:22" x14ac:dyDescent="0.5">
      <c r="A11" s="18" t="s">
        <v>19</v>
      </c>
      <c r="B11" s="13" t="s">
        <v>20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51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>
        <v>105558</v>
      </c>
      <c r="S11" s="13">
        <v>152852</v>
      </c>
      <c r="T11" s="13">
        <v>116366</v>
      </c>
      <c r="U11" s="13">
        <v>115517</v>
      </c>
      <c r="V11" s="13">
        <v>136175</v>
      </c>
    </row>
    <row r="12" spans="1:22" x14ac:dyDescent="0.5">
      <c r="A12" s="17" t="s">
        <v>18</v>
      </c>
      <c r="B12" s="12" t="s">
        <v>20</v>
      </c>
      <c r="C12" s="12">
        <v>10478</v>
      </c>
      <c r="D12" s="12">
        <v>14931</v>
      </c>
      <c r="E12" s="12">
        <v>12390</v>
      </c>
      <c r="F12" s="12" t="s">
        <v>16</v>
      </c>
      <c r="G12" s="12" t="s">
        <v>16</v>
      </c>
      <c r="H12" s="12" t="s">
        <v>16</v>
      </c>
      <c r="I12" s="12" t="s">
        <v>16</v>
      </c>
      <c r="J12" s="50" t="s">
        <v>16</v>
      </c>
      <c r="K12" s="12" t="s">
        <v>16</v>
      </c>
      <c r="L12" s="12" t="s">
        <v>16</v>
      </c>
      <c r="M12" s="12" t="s">
        <v>16</v>
      </c>
      <c r="N12" s="12" t="s">
        <v>16</v>
      </c>
      <c r="O12" s="12" t="s">
        <v>16</v>
      </c>
      <c r="P12" s="12" t="s">
        <v>16</v>
      </c>
      <c r="Q12" s="12" t="s">
        <v>16</v>
      </c>
      <c r="R12" s="12">
        <v>101030</v>
      </c>
      <c r="S12" s="12">
        <v>98191</v>
      </c>
      <c r="T12" s="12">
        <v>96024</v>
      </c>
      <c r="U12" s="12">
        <v>94753</v>
      </c>
      <c r="V12" s="12">
        <v>101657</v>
      </c>
    </row>
    <row r="13" spans="1:22" x14ac:dyDescent="0.5">
      <c r="A13" s="19"/>
      <c r="B13" s="14"/>
      <c r="C13" s="14">
        <v>251933</v>
      </c>
      <c r="D13" s="14">
        <v>246099</v>
      </c>
      <c r="E13" s="14">
        <v>224391</v>
      </c>
      <c r="F13" s="14">
        <v>236299</v>
      </c>
      <c r="G13" s="14">
        <v>158312</v>
      </c>
      <c r="H13" s="14">
        <v>184697</v>
      </c>
      <c r="I13" s="14">
        <v>245907</v>
      </c>
      <c r="J13" s="52">
        <v>250406</v>
      </c>
      <c r="K13" s="14">
        <v>190697</v>
      </c>
      <c r="L13" s="14">
        <v>199126</v>
      </c>
      <c r="M13" s="14">
        <v>236594</v>
      </c>
      <c r="N13" s="14">
        <v>199539</v>
      </c>
      <c r="O13" s="14">
        <v>280487</v>
      </c>
      <c r="P13" s="14">
        <v>191054</v>
      </c>
      <c r="Q13" s="14">
        <v>162606</v>
      </c>
      <c r="R13" s="14">
        <v>206588</v>
      </c>
      <c r="S13" s="14">
        <v>251043</v>
      </c>
      <c r="T13" s="14">
        <v>212390</v>
      </c>
      <c r="U13" s="14">
        <v>210270</v>
      </c>
      <c r="V13" s="14">
        <v>237832</v>
      </c>
    </row>
    <row r="14" spans="1:22" x14ac:dyDescent="0.5">
      <c r="A14" s="15"/>
      <c r="B14" s="10"/>
      <c r="C14" s="10"/>
      <c r="D14" s="10"/>
      <c r="E14" s="10"/>
      <c r="F14" s="10"/>
      <c r="G14" s="10"/>
      <c r="H14" s="10"/>
      <c r="I14" s="10"/>
      <c r="J14" s="48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x14ac:dyDescent="0.5">
      <c r="A15" s="15"/>
      <c r="B15" s="10"/>
      <c r="C15" s="10"/>
      <c r="D15" s="10"/>
      <c r="E15" s="10"/>
      <c r="F15" s="10"/>
      <c r="G15" s="10"/>
      <c r="H15" s="10"/>
      <c r="I15" s="10"/>
      <c r="J15" s="4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22" x14ac:dyDescent="0.5">
      <c r="A16" s="15"/>
      <c r="B16" s="10"/>
      <c r="C16" s="10"/>
      <c r="D16" s="10"/>
      <c r="E16" s="10"/>
      <c r="F16" s="10"/>
      <c r="G16" s="10"/>
      <c r="H16" s="10"/>
      <c r="I16" s="10"/>
      <c r="J16" s="48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37.799999999999997" thickBot="1" x14ac:dyDescent="0.55000000000000004">
      <c r="A17" s="16" t="s">
        <v>50</v>
      </c>
      <c r="B17" s="11"/>
      <c r="C17" s="11" t="s">
        <v>45</v>
      </c>
      <c r="D17" s="11" t="s">
        <v>44</v>
      </c>
      <c r="E17" s="11" t="s">
        <v>43</v>
      </c>
      <c r="F17" s="11" t="s">
        <v>42</v>
      </c>
      <c r="G17" s="11" t="s">
        <v>41</v>
      </c>
      <c r="H17" s="11" t="s">
        <v>40</v>
      </c>
      <c r="I17" s="11" t="s">
        <v>39</v>
      </c>
      <c r="J17" s="49" t="s">
        <v>38</v>
      </c>
      <c r="K17" s="11" t="s">
        <v>37</v>
      </c>
      <c r="L17" s="11" t="s">
        <v>36</v>
      </c>
      <c r="M17" s="11" t="s">
        <v>35</v>
      </c>
      <c r="N17" s="11" t="s">
        <v>34</v>
      </c>
      <c r="O17" s="11" t="s">
        <v>33</v>
      </c>
      <c r="P17" s="11" t="s">
        <v>32</v>
      </c>
      <c r="Q17" s="11" t="s">
        <v>31</v>
      </c>
      <c r="R17" s="11" t="s">
        <v>30</v>
      </c>
      <c r="S17" s="11" t="s">
        <v>29</v>
      </c>
      <c r="T17" s="11" t="s">
        <v>28</v>
      </c>
      <c r="U17" s="11" t="s">
        <v>27</v>
      </c>
      <c r="V17" s="11" t="s">
        <v>26</v>
      </c>
    </row>
    <row r="18" spans="1:22" x14ac:dyDescent="0.5">
      <c r="A18" s="15"/>
      <c r="B18" s="10"/>
      <c r="C18" s="10"/>
      <c r="D18" s="10"/>
      <c r="E18" s="10"/>
      <c r="F18" s="10"/>
      <c r="G18" s="10"/>
      <c r="H18" s="10"/>
      <c r="I18" s="10"/>
      <c r="J18" s="48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x14ac:dyDescent="0.5">
      <c r="A19" s="17" t="s">
        <v>25</v>
      </c>
      <c r="B19" s="12" t="s">
        <v>20</v>
      </c>
      <c r="C19" s="12">
        <v>78061</v>
      </c>
      <c r="D19" s="12">
        <v>60325</v>
      </c>
      <c r="E19" s="12">
        <v>155905</v>
      </c>
      <c r="F19" s="12">
        <v>71927</v>
      </c>
      <c r="G19" s="12">
        <v>63810</v>
      </c>
      <c r="H19" s="12">
        <v>71317</v>
      </c>
      <c r="I19" s="12">
        <v>62666</v>
      </c>
      <c r="J19" s="50">
        <v>55413</v>
      </c>
      <c r="K19" s="12">
        <v>23707</v>
      </c>
      <c r="L19" s="12">
        <v>54313</v>
      </c>
      <c r="M19" s="12">
        <v>44729</v>
      </c>
      <c r="N19" s="12">
        <v>83330</v>
      </c>
      <c r="O19" s="12">
        <v>79993</v>
      </c>
      <c r="P19" s="12">
        <v>24665</v>
      </c>
      <c r="Q19" s="12">
        <v>90876</v>
      </c>
      <c r="R19" s="12">
        <v>28822</v>
      </c>
      <c r="S19" s="12">
        <v>73815</v>
      </c>
      <c r="T19" s="12">
        <v>96058</v>
      </c>
      <c r="U19" s="12">
        <v>102030</v>
      </c>
      <c r="V19" s="12">
        <v>84594</v>
      </c>
    </row>
    <row r="20" spans="1:22" x14ac:dyDescent="0.5">
      <c r="A20" s="18" t="s">
        <v>24</v>
      </c>
      <c r="B20" s="13" t="s">
        <v>20</v>
      </c>
      <c r="C20" s="13" t="s">
        <v>16</v>
      </c>
      <c r="D20" s="13" t="s">
        <v>16</v>
      </c>
      <c r="E20" s="13" t="s">
        <v>16</v>
      </c>
      <c r="F20" s="13">
        <v>2399</v>
      </c>
      <c r="G20" s="13">
        <v>6706</v>
      </c>
      <c r="H20" s="13">
        <v>13637</v>
      </c>
      <c r="I20" s="13">
        <v>26639</v>
      </c>
      <c r="J20" s="51">
        <v>31581</v>
      </c>
      <c r="K20" s="13">
        <v>19947</v>
      </c>
      <c r="L20" s="13">
        <v>15430</v>
      </c>
      <c r="M20" s="13">
        <v>43381</v>
      </c>
      <c r="N20" s="13">
        <v>10534</v>
      </c>
      <c r="O20" s="13">
        <v>23827</v>
      </c>
      <c r="P20" s="13">
        <v>28296</v>
      </c>
      <c r="Q20" s="13">
        <v>19705</v>
      </c>
      <c r="R20" s="13">
        <v>32691</v>
      </c>
      <c r="S20" s="13">
        <v>24425</v>
      </c>
      <c r="T20" s="13">
        <v>24150</v>
      </c>
      <c r="U20" s="13">
        <v>28794</v>
      </c>
      <c r="V20" s="13">
        <v>15803</v>
      </c>
    </row>
    <row r="21" spans="1:22" x14ac:dyDescent="0.5">
      <c r="A21" s="17" t="s">
        <v>23</v>
      </c>
      <c r="B21" s="12" t="s">
        <v>20</v>
      </c>
      <c r="C21" s="12">
        <v>15673</v>
      </c>
      <c r="D21" s="12">
        <v>25515</v>
      </c>
      <c r="E21" s="12">
        <v>5989</v>
      </c>
      <c r="F21" s="12">
        <v>5831</v>
      </c>
      <c r="G21" s="12">
        <v>18589</v>
      </c>
      <c r="H21" s="12">
        <v>0</v>
      </c>
      <c r="I21" s="12">
        <v>0</v>
      </c>
      <c r="J21" s="50">
        <v>3706</v>
      </c>
      <c r="K21" s="12">
        <v>0</v>
      </c>
      <c r="L21" s="12">
        <v>0</v>
      </c>
      <c r="M21" s="12">
        <v>0</v>
      </c>
      <c r="N21" s="12">
        <v>0</v>
      </c>
      <c r="O21" s="12">
        <v>1111</v>
      </c>
      <c r="P21" s="12">
        <v>0</v>
      </c>
      <c r="Q21" s="12">
        <v>557</v>
      </c>
      <c r="R21" s="12" t="s">
        <v>16</v>
      </c>
      <c r="S21" s="12">
        <v>2850</v>
      </c>
      <c r="T21" s="12">
        <v>1913</v>
      </c>
      <c r="U21" s="12">
        <v>0</v>
      </c>
      <c r="V21" s="12">
        <v>12534</v>
      </c>
    </row>
    <row r="22" spans="1:22" x14ac:dyDescent="0.5">
      <c r="A22" s="18" t="s">
        <v>22</v>
      </c>
      <c r="B22" s="13" t="s">
        <v>20</v>
      </c>
      <c r="C22" s="13">
        <v>8477</v>
      </c>
      <c r="D22" s="13">
        <v>16770</v>
      </c>
      <c r="E22" s="13">
        <v>25001</v>
      </c>
      <c r="F22" s="13">
        <v>19609</v>
      </c>
      <c r="G22" s="13">
        <v>2524</v>
      </c>
      <c r="H22" s="13">
        <v>0</v>
      </c>
      <c r="I22" s="13">
        <v>11013</v>
      </c>
      <c r="J22" s="51">
        <v>11106</v>
      </c>
      <c r="K22" s="13">
        <v>5802</v>
      </c>
      <c r="L22" s="13">
        <v>12480</v>
      </c>
      <c r="M22" s="13">
        <v>21982</v>
      </c>
      <c r="N22" s="13">
        <v>17666</v>
      </c>
      <c r="O22" s="13">
        <v>17</v>
      </c>
      <c r="P22" s="13">
        <v>0</v>
      </c>
      <c r="Q22" s="13">
        <v>0</v>
      </c>
      <c r="R22" s="13" t="s">
        <v>16</v>
      </c>
      <c r="S22" s="13">
        <v>15382</v>
      </c>
      <c r="T22" s="13">
        <v>2929</v>
      </c>
      <c r="U22" s="13">
        <v>0</v>
      </c>
      <c r="V22" s="13">
        <v>0</v>
      </c>
    </row>
    <row r="23" spans="1:22" x14ac:dyDescent="0.5">
      <c r="A23" s="17" t="s">
        <v>21</v>
      </c>
      <c r="B23" s="12" t="s">
        <v>20</v>
      </c>
      <c r="C23" s="12">
        <v>7972</v>
      </c>
      <c r="D23" s="12">
        <v>0</v>
      </c>
      <c r="E23" s="12">
        <v>996</v>
      </c>
      <c r="F23" s="12">
        <v>0</v>
      </c>
      <c r="G23" s="12">
        <v>0</v>
      </c>
      <c r="H23" s="12">
        <v>0</v>
      </c>
      <c r="I23" s="12">
        <v>5975</v>
      </c>
      <c r="J23" s="50">
        <v>23743</v>
      </c>
      <c r="K23" s="12">
        <v>59928</v>
      </c>
      <c r="L23" s="12">
        <v>12441</v>
      </c>
      <c r="M23" s="12">
        <v>741</v>
      </c>
      <c r="N23" s="12">
        <v>13044</v>
      </c>
      <c r="O23" s="12">
        <v>9510</v>
      </c>
      <c r="P23" s="12">
        <v>1114</v>
      </c>
      <c r="Q23" s="12">
        <v>370</v>
      </c>
      <c r="R23" s="12" t="s">
        <v>16</v>
      </c>
      <c r="S23" s="12" t="s">
        <v>16</v>
      </c>
      <c r="T23" s="12" t="s">
        <v>16</v>
      </c>
      <c r="U23" s="12" t="s">
        <v>16</v>
      </c>
      <c r="V23" s="12" t="s">
        <v>16</v>
      </c>
    </row>
    <row r="24" spans="1:22" x14ac:dyDescent="0.5">
      <c r="A24" s="18" t="s">
        <v>19</v>
      </c>
      <c r="B24" s="13" t="s">
        <v>20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51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</row>
    <row r="25" spans="1:22" x14ac:dyDescent="0.5">
      <c r="A25" s="17" t="s">
        <v>18</v>
      </c>
      <c r="B25" s="12" t="s">
        <v>20</v>
      </c>
      <c r="C25" s="12">
        <v>10478</v>
      </c>
      <c r="D25" s="12">
        <v>14931</v>
      </c>
      <c r="E25" s="12">
        <v>7404</v>
      </c>
      <c r="F25" s="12" t="s">
        <v>16</v>
      </c>
      <c r="G25" s="12" t="s">
        <v>16</v>
      </c>
      <c r="H25" s="12" t="s">
        <v>16</v>
      </c>
      <c r="I25" s="12" t="s">
        <v>16</v>
      </c>
      <c r="J25" s="50" t="s">
        <v>16</v>
      </c>
      <c r="K25" s="12" t="s">
        <v>16</v>
      </c>
      <c r="L25" s="12" t="s">
        <v>16</v>
      </c>
      <c r="M25" s="12" t="s">
        <v>16</v>
      </c>
      <c r="N25" s="12" t="s">
        <v>16</v>
      </c>
      <c r="O25" s="12" t="s">
        <v>16</v>
      </c>
      <c r="P25" s="12" t="s">
        <v>16</v>
      </c>
      <c r="Q25" s="12" t="s">
        <v>16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</row>
    <row r="26" spans="1:22" x14ac:dyDescent="0.5">
      <c r="A26" s="19"/>
      <c r="B26" s="14"/>
      <c r="C26" s="14">
        <v>120661</v>
      </c>
      <c r="D26" s="14">
        <v>117541</v>
      </c>
      <c r="E26" s="14">
        <v>195295</v>
      </c>
      <c r="F26" s="14">
        <v>99766</v>
      </c>
      <c r="G26" s="14">
        <v>91629</v>
      </c>
      <c r="H26" s="14">
        <v>84954</v>
      </c>
      <c r="I26" s="14">
        <v>106293</v>
      </c>
      <c r="J26" s="52">
        <v>125549</v>
      </c>
      <c r="K26" s="14">
        <v>109384</v>
      </c>
      <c r="L26" s="14">
        <v>94664</v>
      </c>
      <c r="M26" s="14">
        <v>110833</v>
      </c>
      <c r="N26" s="14">
        <v>124574</v>
      </c>
      <c r="O26" s="14">
        <v>114458</v>
      </c>
      <c r="P26" s="14">
        <v>54075</v>
      </c>
      <c r="Q26" s="14">
        <v>111508</v>
      </c>
      <c r="R26" s="14">
        <v>61513</v>
      </c>
      <c r="S26" s="14">
        <v>116472</v>
      </c>
      <c r="T26" s="14">
        <v>125050</v>
      </c>
      <c r="U26" s="14">
        <v>130824</v>
      </c>
      <c r="V26" s="14">
        <v>112931</v>
      </c>
    </row>
    <row r="27" spans="1:22" x14ac:dyDescent="0.5">
      <c r="A27" s="15"/>
      <c r="B27" s="10"/>
      <c r="C27" s="10"/>
      <c r="D27" s="10"/>
      <c r="E27" s="10"/>
      <c r="F27" s="10"/>
      <c r="G27" s="10"/>
      <c r="H27" s="10"/>
      <c r="I27" s="10"/>
      <c r="J27" s="48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5">
      <c r="A28" s="15"/>
      <c r="B28" s="10"/>
      <c r="C28" s="10"/>
      <c r="D28" s="10"/>
      <c r="E28" s="10"/>
      <c r="F28" s="10"/>
      <c r="G28" s="10"/>
      <c r="H28" s="10"/>
      <c r="I28" s="10"/>
      <c r="J28" s="48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x14ac:dyDescent="0.5">
      <c r="A29" s="15"/>
      <c r="B29" s="10"/>
      <c r="C29" s="10"/>
      <c r="D29" s="10"/>
      <c r="E29" s="10"/>
      <c r="F29" s="10"/>
      <c r="G29" s="10"/>
      <c r="H29" s="10"/>
      <c r="I29" s="10"/>
      <c r="J29" s="48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ht="37.799999999999997" thickBot="1" x14ac:dyDescent="0.55000000000000004">
      <c r="A30" s="16" t="s">
        <v>49</v>
      </c>
      <c r="B30" s="11"/>
      <c r="C30" s="11" t="s">
        <v>45</v>
      </c>
      <c r="D30" s="11" t="s">
        <v>44</v>
      </c>
      <c r="E30" s="11" t="s">
        <v>43</v>
      </c>
      <c r="F30" s="11" t="s">
        <v>42</v>
      </c>
      <c r="G30" s="11" t="s">
        <v>41</v>
      </c>
      <c r="H30" s="11" t="s">
        <v>40</v>
      </c>
      <c r="I30" s="11" t="s">
        <v>39</v>
      </c>
      <c r="J30" s="49" t="s">
        <v>38</v>
      </c>
      <c r="K30" s="11" t="s">
        <v>37</v>
      </c>
      <c r="L30" s="11" t="s">
        <v>36</v>
      </c>
      <c r="M30" s="11" t="s">
        <v>35</v>
      </c>
      <c r="N30" s="11" t="s">
        <v>34</v>
      </c>
      <c r="O30" s="11" t="s">
        <v>33</v>
      </c>
      <c r="P30" s="11" t="s">
        <v>32</v>
      </c>
      <c r="Q30" s="11" t="s">
        <v>31</v>
      </c>
      <c r="R30" s="11" t="s">
        <v>30</v>
      </c>
      <c r="S30" s="11" t="s">
        <v>29</v>
      </c>
      <c r="T30" s="11" t="s">
        <v>28</v>
      </c>
      <c r="U30" s="11" t="s">
        <v>27</v>
      </c>
      <c r="V30" s="11" t="s">
        <v>26</v>
      </c>
    </row>
    <row r="31" spans="1:22" x14ac:dyDescent="0.5">
      <c r="A31" s="15"/>
      <c r="B31" s="10"/>
      <c r="C31" s="10"/>
      <c r="D31" s="10"/>
      <c r="E31" s="10"/>
      <c r="F31" s="10"/>
      <c r="G31" s="10"/>
      <c r="H31" s="10"/>
      <c r="I31" s="10"/>
      <c r="J31" s="48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2" x14ac:dyDescent="0.5">
      <c r="A32" s="17" t="s">
        <v>25</v>
      </c>
      <c r="B32" s="12" t="s">
        <v>47</v>
      </c>
      <c r="C32" s="12">
        <v>1613850</v>
      </c>
      <c r="D32" s="12">
        <v>1345712</v>
      </c>
      <c r="E32" s="12">
        <v>3520752</v>
      </c>
      <c r="F32" s="12">
        <v>1539983</v>
      </c>
      <c r="G32" s="12">
        <v>1355171</v>
      </c>
      <c r="H32" s="12">
        <v>1514843</v>
      </c>
      <c r="I32" s="12">
        <v>1354139</v>
      </c>
      <c r="J32" s="50">
        <v>1881573</v>
      </c>
      <c r="K32" s="12">
        <v>969333</v>
      </c>
      <c r="L32" s="12">
        <v>2077356</v>
      </c>
      <c r="M32" s="12">
        <v>1841443</v>
      </c>
      <c r="N32" s="12">
        <v>3650637</v>
      </c>
      <c r="O32" s="12">
        <v>2642804</v>
      </c>
      <c r="P32" s="12">
        <v>803440</v>
      </c>
      <c r="Q32" s="12">
        <v>2751774</v>
      </c>
      <c r="R32" s="12">
        <v>1292833</v>
      </c>
      <c r="S32" s="12">
        <v>2875706</v>
      </c>
      <c r="T32" s="12">
        <v>4099277</v>
      </c>
      <c r="U32" s="12">
        <v>4515129</v>
      </c>
      <c r="V32" s="12">
        <v>3712977</v>
      </c>
    </row>
    <row r="33" spans="1:22" x14ac:dyDescent="0.5">
      <c r="A33" s="18" t="s">
        <v>24</v>
      </c>
      <c r="B33" s="13" t="s">
        <v>47</v>
      </c>
      <c r="C33" s="13" t="s">
        <v>16</v>
      </c>
      <c r="D33" s="13" t="s">
        <v>16</v>
      </c>
      <c r="E33" s="13" t="s">
        <v>16</v>
      </c>
      <c r="F33" s="13">
        <v>52278</v>
      </c>
      <c r="G33" s="13">
        <v>146925</v>
      </c>
      <c r="H33" s="13">
        <v>330787</v>
      </c>
      <c r="I33" s="13">
        <v>697241</v>
      </c>
      <c r="J33" s="51">
        <v>778539</v>
      </c>
      <c r="K33" s="13">
        <v>555816</v>
      </c>
      <c r="L33" s="13">
        <v>417875</v>
      </c>
      <c r="M33" s="13">
        <v>1452926</v>
      </c>
      <c r="N33" s="13">
        <v>327273</v>
      </c>
      <c r="O33" s="13">
        <v>663442</v>
      </c>
      <c r="P33" s="13">
        <v>863694</v>
      </c>
      <c r="Q33" s="13">
        <v>739715</v>
      </c>
      <c r="R33" s="13">
        <v>1244780</v>
      </c>
      <c r="S33" s="13">
        <v>980723</v>
      </c>
      <c r="T33" s="13">
        <v>915460</v>
      </c>
      <c r="U33" s="13">
        <v>1004329</v>
      </c>
      <c r="V33" s="13">
        <v>553833</v>
      </c>
    </row>
    <row r="34" spans="1:22" x14ac:dyDescent="0.5">
      <c r="A34" s="17" t="s">
        <v>23</v>
      </c>
      <c r="B34" s="12" t="s">
        <v>47</v>
      </c>
      <c r="C34" s="12">
        <v>176284</v>
      </c>
      <c r="D34" s="12">
        <v>307458</v>
      </c>
      <c r="E34" s="12">
        <v>73835</v>
      </c>
      <c r="F34" s="12">
        <v>72245</v>
      </c>
      <c r="G34" s="12">
        <v>231315</v>
      </c>
      <c r="H34" s="12">
        <v>0</v>
      </c>
      <c r="I34" s="12">
        <v>0</v>
      </c>
      <c r="J34" s="50">
        <v>97050</v>
      </c>
      <c r="K34" s="12">
        <v>0</v>
      </c>
      <c r="L34" s="12">
        <v>0</v>
      </c>
      <c r="M34" s="12">
        <v>0</v>
      </c>
      <c r="N34" s="12">
        <v>0</v>
      </c>
      <c r="O34" s="12">
        <v>24382</v>
      </c>
      <c r="P34" s="12">
        <v>0</v>
      </c>
      <c r="Q34" s="12">
        <v>8624</v>
      </c>
      <c r="R34" s="12" t="s">
        <v>16</v>
      </c>
      <c r="S34" s="12">
        <v>48210</v>
      </c>
      <c r="T34" s="12">
        <v>43847</v>
      </c>
      <c r="U34" s="12">
        <v>0</v>
      </c>
      <c r="V34" s="12">
        <v>271502</v>
      </c>
    </row>
    <row r="35" spans="1:22" x14ac:dyDescent="0.5">
      <c r="A35" s="18" t="s">
        <v>22</v>
      </c>
      <c r="B35" s="13" t="s">
        <v>47</v>
      </c>
      <c r="C35" s="13">
        <v>20818</v>
      </c>
      <c r="D35" s="13">
        <v>40043</v>
      </c>
      <c r="E35" s="13">
        <v>62502</v>
      </c>
      <c r="F35" s="13">
        <v>49023</v>
      </c>
      <c r="G35" s="13">
        <v>6310</v>
      </c>
      <c r="H35" s="13">
        <v>0</v>
      </c>
      <c r="I35" s="13">
        <v>32231</v>
      </c>
      <c r="J35" s="51">
        <v>40538</v>
      </c>
      <c r="K35" s="13">
        <v>21176</v>
      </c>
      <c r="L35" s="13">
        <v>18997</v>
      </c>
      <c r="M35" s="13">
        <v>58732</v>
      </c>
      <c r="N35" s="13">
        <v>43018</v>
      </c>
      <c r="O35" s="13">
        <v>25</v>
      </c>
      <c r="P35" s="13">
        <v>0</v>
      </c>
      <c r="Q35" s="13">
        <v>0</v>
      </c>
      <c r="R35" s="13" t="s">
        <v>16</v>
      </c>
      <c r="S35" s="13">
        <v>56145</v>
      </c>
      <c r="T35" s="13">
        <v>10692</v>
      </c>
      <c r="U35" s="13">
        <v>0</v>
      </c>
      <c r="V35" s="13">
        <v>0</v>
      </c>
    </row>
    <row r="36" spans="1:22" x14ac:dyDescent="0.5">
      <c r="A36" s="17" t="s">
        <v>21</v>
      </c>
      <c r="B36" s="12" t="s">
        <v>48</v>
      </c>
      <c r="C36" s="12">
        <v>81304</v>
      </c>
      <c r="D36" s="12">
        <v>0</v>
      </c>
      <c r="E36" s="12">
        <v>9964</v>
      </c>
      <c r="F36" s="12">
        <v>0</v>
      </c>
      <c r="G36" s="12">
        <v>0</v>
      </c>
      <c r="H36" s="12">
        <v>0</v>
      </c>
      <c r="I36" s="12">
        <v>78772</v>
      </c>
      <c r="J36" s="50">
        <v>334510</v>
      </c>
      <c r="K36" s="12">
        <v>993758</v>
      </c>
      <c r="L36" s="12">
        <v>220976</v>
      </c>
      <c r="M36" s="12">
        <v>12834</v>
      </c>
      <c r="N36" s="12">
        <v>201191</v>
      </c>
      <c r="O36" s="12">
        <v>112324</v>
      </c>
      <c r="P36" s="12">
        <v>13425</v>
      </c>
      <c r="Q36" s="12">
        <v>5182</v>
      </c>
      <c r="R36" s="12" t="s">
        <v>16</v>
      </c>
      <c r="S36" s="12" t="s">
        <v>16</v>
      </c>
      <c r="T36" s="12" t="s">
        <v>16</v>
      </c>
      <c r="U36" s="12" t="s">
        <v>16</v>
      </c>
      <c r="V36" s="12" t="s">
        <v>16</v>
      </c>
    </row>
    <row r="37" spans="1:22" x14ac:dyDescent="0.5">
      <c r="A37" s="18" t="s">
        <v>19</v>
      </c>
      <c r="B37" s="13" t="s">
        <v>47</v>
      </c>
      <c r="C37" s="13" t="s">
        <v>16</v>
      </c>
      <c r="D37" s="13" t="s">
        <v>16</v>
      </c>
      <c r="E37" s="13" t="s">
        <v>16</v>
      </c>
      <c r="F37" s="13" t="s">
        <v>16</v>
      </c>
      <c r="G37" s="13" t="s">
        <v>16</v>
      </c>
      <c r="H37" s="13" t="s">
        <v>16</v>
      </c>
      <c r="I37" s="13" t="s">
        <v>16</v>
      </c>
      <c r="J37" s="51" t="s">
        <v>16</v>
      </c>
      <c r="K37" s="13" t="s">
        <v>16</v>
      </c>
      <c r="L37" s="13" t="s">
        <v>16</v>
      </c>
      <c r="M37" s="13" t="s">
        <v>16</v>
      </c>
      <c r="N37" s="13" t="s">
        <v>16</v>
      </c>
      <c r="O37" s="13" t="s">
        <v>16</v>
      </c>
      <c r="P37" s="13" t="s">
        <v>16</v>
      </c>
      <c r="Q37" s="13" t="s">
        <v>16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</row>
    <row r="38" spans="1:22" x14ac:dyDescent="0.5">
      <c r="A38" s="17" t="s">
        <v>18</v>
      </c>
      <c r="B38" s="12" t="s">
        <v>47</v>
      </c>
      <c r="C38" s="12">
        <v>197263</v>
      </c>
      <c r="D38" s="12">
        <v>281555</v>
      </c>
      <c r="E38" s="12">
        <v>151700</v>
      </c>
      <c r="F38" s="12" t="s">
        <v>16</v>
      </c>
      <c r="G38" s="12" t="s">
        <v>16</v>
      </c>
      <c r="H38" s="12" t="s">
        <v>16</v>
      </c>
      <c r="I38" s="12" t="s">
        <v>16</v>
      </c>
      <c r="J38" s="50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</row>
    <row r="39" spans="1:22" x14ac:dyDescent="0.5">
      <c r="A39" s="19"/>
      <c r="B39" s="14"/>
      <c r="C39" s="14">
        <v>2089519</v>
      </c>
      <c r="D39" s="14">
        <v>1974768</v>
      </c>
      <c r="E39" s="14">
        <v>3818753</v>
      </c>
      <c r="F39" s="14">
        <v>1713529</v>
      </c>
      <c r="G39" s="14">
        <v>1739721</v>
      </c>
      <c r="H39" s="14">
        <v>1845630</v>
      </c>
      <c r="I39" s="14">
        <v>2162383</v>
      </c>
      <c r="J39" s="52">
        <v>3132210</v>
      </c>
      <c r="K39" s="14">
        <v>2540083</v>
      </c>
      <c r="L39" s="14">
        <v>2735204</v>
      </c>
      <c r="M39" s="14">
        <v>3365935</v>
      </c>
      <c r="N39" s="14">
        <v>4222119</v>
      </c>
      <c r="O39" s="14">
        <v>3442977</v>
      </c>
      <c r="P39" s="14">
        <v>1680559</v>
      </c>
      <c r="Q39" s="14">
        <v>3505295</v>
      </c>
      <c r="R39" s="14">
        <v>2537613</v>
      </c>
      <c r="S39" s="14">
        <v>3960784</v>
      </c>
      <c r="T39" s="14">
        <v>5069276</v>
      </c>
      <c r="U39" s="14">
        <v>5519458</v>
      </c>
      <c r="V39" s="14">
        <v>4538312</v>
      </c>
    </row>
    <row r="40" spans="1:22" x14ac:dyDescent="0.5">
      <c r="A40" s="15"/>
      <c r="B40" s="10"/>
      <c r="C40" s="10"/>
      <c r="D40" s="10"/>
      <c r="E40" s="10"/>
      <c r="F40" s="10"/>
      <c r="G40" s="10"/>
      <c r="H40" s="10"/>
      <c r="I40" s="10"/>
      <c r="J40" s="48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x14ac:dyDescent="0.5">
      <c r="A41" s="15"/>
      <c r="B41" s="10"/>
      <c r="C41" s="10"/>
      <c r="D41" s="10"/>
      <c r="E41" s="10"/>
      <c r="F41" s="10"/>
      <c r="G41" s="10"/>
      <c r="H41" s="10"/>
      <c r="I41" s="10"/>
      <c r="J41" s="48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x14ac:dyDescent="0.5">
      <c r="A42" s="15"/>
      <c r="B42" s="10"/>
      <c r="C42" s="10"/>
      <c r="D42" s="10"/>
      <c r="E42" s="10"/>
      <c r="F42" s="10"/>
      <c r="G42" s="10"/>
      <c r="H42" s="10"/>
      <c r="I42" s="10"/>
      <c r="J42" s="48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37.799999999999997" thickBot="1" x14ac:dyDescent="0.55000000000000004">
      <c r="A43" s="16" t="s">
        <v>46</v>
      </c>
      <c r="B43" s="11"/>
      <c r="C43" s="11" t="s">
        <v>45</v>
      </c>
      <c r="D43" s="11" t="s">
        <v>44</v>
      </c>
      <c r="E43" s="11" t="s">
        <v>43</v>
      </c>
      <c r="F43" s="11" t="s">
        <v>42</v>
      </c>
      <c r="G43" s="11" t="s">
        <v>41</v>
      </c>
      <c r="H43" s="11" t="s">
        <v>40</v>
      </c>
      <c r="I43" s="11" t="s">
        <v>39</v>
      </c>
      <c r="J43" s="49" t="s">
        <v>38</v>
      </c>
      <c r="K43" s="11" t="s">
        <v>37</v>
      </c>
      <c r="L43" s="11" t="s">
        <v>36</v>
      </c>
      <c r="M43" s="11" t="s">
        <v>35</v>
      </c>
      <c r="N43" s="11" t="s">
        <v>34</v>
      </c>
      <c r="O43" s="11" t="s">
        <v>33</v>
      </c>
      <c r="P43" s="11" t="s">
        <v>32</v>
      </c>
      <c r="Q43" s="11" t="s">
        <v>31</v>
      </c>
      <c r="R43" s="11" t="s">
        <v>30</v>
      </c>
      <c r="S43" s="11" t="s">
        <v>29</v>
      </c>
      <c r="T43" s="11" t="s">
        <v>28</v>
      </c>
      <c r="U43" s="11" t="s">
        <v>27</v>
      </c>
      <c r="V43" s="11" t="s">
        <v>26</v>
      </c>
    </row>
    <row r="44" spans="1:22" x14ac:dyDescent="0.5">
      <c r="A44" s="15"/>
      <c r="B44" s="10"/>
      <c r="C44" s="10"/>
      <c r="D44" s="10"/>
      <c r="E44" s="10"/>
      <c r="F44" s="10"/>
      <c r="G44" s="10"/>
      <c r="H44" s="10"/>
      <c r="I44" s="10"/>
      <c r="J44" s="48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x14ac:dyDescent="0.5">
      <c r="A45" s="17" t="s">
        <v>25</v>
      </c>
      <c r="B45" s="12" t="s">
        <v>17</v>
      </c>
      <c r="C45" s="12">
        <v>20674216</v>
      </c>
      <c r="D45" s="12">
        <v>22307700</v>
      </c>
      <c r="E45" s="12">
        <v>22582675</v>
      </c>
      <c r="F45" s="12">
        <v>21410361</v>
      </c>
      <c r="G45" s="12">
        <v>21237596</v>
      </c>
      <c r="H45" s="12">
        <v>21240980</v>
      </c>
      <c r="I45" s="12">
        <v>21608831</v>
      </c>
      <c r="J45" s="50">
        <v>33955444</v>
      </c>
      <c r="K45" s="12">
        <v>40888050</v>
      </c>
      <c r="L45" s="12">
        <v>38247860</v>
      </c>
      <c r="M45" s="12">
        <v>41168884</v>
      </c>
      <c r="N45" s="12">
        <v>43809396</v>
      </c>
      <c r="O45" s="12">
        <v>33037941</v>
      </c>
      <c r="P45" s="12">
        <v>32574093</v>
      </c>
      <c r="Q45" s="12">
        <v>30280536</v>
      </c>
      <c r="R45" s="12">
        <v>44855770</v>
      </c>
      <c r="S45" s="12">
        <v>38958288</v>
      </c>
      <c r="T45" s="12">
        <v>42675019</v>
      </c>
      <c r="U45" s="12">
        <v>44252955</v>
      </c>
      <c r="V45" s="12">
        <v>43891730</v>
      </c>
    </row>
    <row r="46" spans="1:22" x14ac:dyDescent="0.5">
      <c r="A46" s="18" t="s">
        <v>24</v>
      </c>
      <c r="B46" s="13" t="s">
        <v>17</v>
      </c>
      <c r="C46" s="13" t="s">
        <v>16</v>
      </c>
      <c r="D46" s="13" t="s">
        <v>16</v>
      </c>
      <c r="E46" s="13" t="s">
        <v>16</v>
      </c>
      <c r="F46" s="13">
        <v>21791580</v>
      </c>
      <c r="G46" s="13">
        <v>21909484</v>
      </c>
      <c r="H46" s="13">
        <v>24256581</v>
      </c>
      <c r="I46" s="13">
        <v>26173693</v>
      </c>
      <c r="J46" s="51">
        <v>24652133</v>
      </c>
      <c r="K46" s="13">
        <v>27864641</v>
      </c>
      <c r="L46" s="13">
        <v>27081983</v>
      </c>
      <c r="M46" s="13">
        <v>33492220</v>
      </c>
      <c r="N46" s="13">
        <v>31068255</v>
      </c>
      <c r="O46" s="13">
        <v>27844126</v>
      </c>
      <c r="P46" s="13">
        <v>30523537</v>
      </c>
      <c r="Q46" s="13">
        <v>37539457</v>
      </c>
      <c r="R46" s="13">
        <v>38077147</v>
      </c>
      <c r="S46" s="13">
        <v>40152426</v>
      </c>
      <c r="T46" s="13">
        <v>37907246</v>
      </c>
      <c r="U46" s="13">
        <v>34879801</v>
      </c>
      <c r="V46" s="13">
        <v>35046067</v>
      </c>
    </row>
    <row r="47" spans="1:22" x14ac:dyDescent="0.5">
      <c r="A47" s="17" t="s">
        <v>23</v>
      </c>
      <c r="B47" s="12" t="s">
        <v>17</v>
      </c>
      <c r="C47" s="12">
        <v>11247623</v>
      </c>
      <c r="D47" s="12">
        <v>12050088</v>
      </c>
      <c r="E47" s="12">
        <v>12328435</v>
      </c>
      <c r="F47" s="12">
        <v>12389813</v>
      </c>
      <c r="G47" s="12">
        <v>12443649</v>
      </c>
      <c r="H47" s="12">
        <v>0</v>
      </c>
      <c r="I47" s="12">
        <v>0</v>
      </c>
      <c r="J47" s="50">
        <v>26187264</v>
      </c>
      <c r="K47" s="12">
        <v>0</v>
      </c>
      <c r="L47" s="12">
        <v>0</v>
      </c>
      <c r="M47" s="12">
        <v>0</v>
      </c>
      <c r="N47" s="12">
        <v>0</v>
      </c>
      <c r="O47" s="12">
        <v>21945995</v>
      </c>
      <c r="P47" s="12">
        <v>0</v>
      </c>
      <c r="Q47" s="12">
        <v>15482944</v>
      </c>
      <c r="R47" s="12" t="s">
        <v>16</v>
      </c>
      <c r="S47" s="12">
        <v>16915789</v>
      </c>
      <c r="T47" s="12">
        <v>22920544</v>
      </c>
      <c r="U47" s="12">
        <v>0</v>
      </c>
      <c r="V47" s="12">
        <v>21661241</v>
      </c>
    </row>
    <row r="48" spans="1:22" x14ac:dyDescent="0.5">
      <c r="A48" s="18" t="s">
        <v>22</v>
      </c>
      <c r="B48" s="13" t="s">
        <v>17</v>
      </c>
      <c r="C48" s="13">
        <v>2455822</v>
      </c>
      <c r="D48" s="13">
        <v>2387776</v>
      </c>
      <c r="E48" s="13">
        <v>2499980</v>
      </c>
      <c r="F48" s="13">
        <v>2500025</v>
      </c>
      <c r="G48" s="13">
        <v>2500000</v>
      </c>
      <c r="H48" s="13">
        <v>0</v>
      </c>
      <c r="I48" s="13">
        <v>2926632</v>
      </c>
      <c r="J48" s="51">
        <v>3650099</v>
      </c>
      <c r="K48" s="13">
        <v>3649776</v>
      </c>
      <c r="L48" s="13">
        <v>1522196</v>
      </c>
      <c r="M48" s="13">
        <v>2671822</v>
      </c>
      <c r="N48" s="13">
        <v>2435073</v>
      </c>
      <c r="O48" s="13">
        <v>1470588</v>
      </c>
      <c r="P48" s="13">
        <v>0</v>
      </c>
      <c r="Q48" s="13">
        <v>0</v>
      </c>
      <c r="R48" s="13" t="s">
        <v>16</v>
      </c>
      <c r="S48" s="13">
        <v>3650046</v>
      </c>
      <c r="T48" s="13">
        <v>3650393</v>
      </c>
      <c r="U48" s="13">
        <v>0</v>
      </c>
      <c r="V48" s="13">
        <v>0</v>
      </c>
    </row>
    <row r="49" spans="1:22" x14ac:dyDescent="0.5">
      <c r="A49" s="17" t="s">
        <v>21</v>
      </c>
      <c r="B49" s="12" t="s">
        <v>20</v>
      </c>
      <c r="C49" s="12">
        <v>10198695</v>
      </c>
      <c r="D49" s="12">
        <v>0</v>
      </c>
      <c r="E49" s="12">
        <v>10004016</v>
      </c>
      <c r="F49" s="12">
        <v>0</v>
      </c>
      <c r="G49" s="12">
        <v>0</v>
      </c>
      <c r="H49" s="12">
        <v>0</v>
      </c>
      <c r="I49" s="12">
        <v>13183598</v>
      </c>
      <c r="J49" s="50">
        <v>14088784</v>
      </c>
      <c r="K49" s="12">
        <v>16582532</v>
      </c>
      <c r="L49" s="12">
        <v>17761916</v>
      </c>
      <c r="M49" s="12">
        <v>17319838</v>
      </c>
      <c r="N49" s="12">
        <v>15424026</v>
      </c>
      <c r="O49" s="12">
        <v>11811146</v>
      </c>
      <c r="P49" s="12">
        <v>12051167</v>
      </c>
      <c r="Q49" s="12">
        <v>14005405</v>
      </c>
      <c r="R49" s="12" t="s">
        <v>16</v>
      </c>
      <c r="S49" s="12" t="s">
        <v>16</v>
      </c>
      <c r="T49" s="12" t="s">
        <v>16</v>
      </c>
      <c r="U49" s="12" t="s">
        <v>16</v>
      </c>
      <c r="V49" s="12" t="s">
        <v>16</v>
      </c>
    </row>
    <row r="50" spans="1:22" x14ac:dyDescent="0.5">
      <c r="A50" s="18" t="s">
        <v>19</v>
      </c>
      <c r="B50" s="13" t="s">
        <v>17</v>
      </c>
      <c r="C50" s="13" t="s">
        <v>16</v>
      </c>
      <c r="D50" s="13" t="s">
        <v>16</v>
      </c>
      <c r="E50" s="13" t="s">
        <v>16</v>
      </c>
      <c r="F50" s="13" t="s">
        <v>16</v>
      </c>
      <c r="G50" s="13" t="s">
        <v>16</v>
      </c>
      <c r="H50" s="13" t="s">
        <v>16</v>
      </c>
      <c r="I50" s="13" t="s">
        <v>16</v>
      </c>
      <c r="J50" s="51" t="s">
        <v>16</v>
      </c>
      <c r="K50" s="13" t="s">
        <v>16</v>
      </c>
      <c r="L50" s="13" t="s">
        <v>16</v>
      </c>
      <c r="M50" s="13" t="s">
        <v>16</v>
      </c>
      <c r="N50" s="13" t="s">
        <v>16</v>
      </c>
      <c r="O50" s="13" t="s">
        <v>16</v>
      </c>
      <c r="P50" s="13" t="s">
        <v>16</v>
      </c>
      <c r="Q50" s="13" t="s">
        <v>16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</row>
    <row r="51" spans="1:22" x14ac:dyDescent="0.5">
      <c r="A51" s="17" t="s">
        <v>18</v>
      </c>
      <c r="B51" s="12" t="s">
        <v>17</v>
      </c>
      <c r="C51" s="12">
        <v>18826398</v>
      </c>
      <c r="D51" s="12">
        <v>18857076</v>
      </c>
      <c r="E51" s="12">
        <v>20488925</v>
      </c>
      <c r="F51" s="12" t="s">
        <v>16</v>
      </c>
      <c r="G51" s="12" t="s">
        <v>16</v>
      </c>
      <c r="H51" s="12" t="s">
        <v>16</v>
      </c>
      <c r="I51" s="12" t="s">
        <v>16</v>
      </c>
      <c r="J51" s="50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</row>
    <row r="52" spans="1:22" ht="40.799999999999997" customHeight="1" x14ac:dyDescent="0.5">
      <c r="A52" s="38"/>
      <c r="E52" s="91" t="s">
        <v>84</v>
      </c>
      <c r="F52" s="91"/>
      <c r="G52" s="91"/>
      <c r="H52" s="91"/>
      <c r="I52" s="91"/>
      <c r="J52" s="91"/>
    </row>
    <row r="53" spans="1:22" ht="40.799999999999997" customHeight="1" x14ac:dyDescent="0.5">
      <c r="A53" s="38"/>
      <c r="E53" s="91"/>
      <c r="F53" s="91"/>
      <c r="G53" s="91"/>
      <c r="H53" s="91"/>
      <c r="I53" s="91"/>
      <c r="J53" s="91"/>
    </row>
    <row r="54" spans="1:22" ht="18.600000000000001" x14ac:dyDescent="0.55000000000000004">
      <c r="A54" s="38"/>
      <c r="E54" s="20"/>
      <c r="F54" s="20"/>
      <c r="G54" s="20"/>
      <c r="H54" s="20"/>
      <c r="I54" s="20"/>
      <c r="J54" s="53"/>
    </row>
    <row r="55" spans="1:22" ht="37.799999999999997" thickBot="1" x14ac:dyDescent="0.55000000000000004">
      <c r="A55" s="38"/>
      <c r="E55" s="21" t="s">
        <v>51</v>
      </c>
      <c r="F55" s="11"/>
      <c r="G55" s="11"/>
      <c r="H55" s="11" t="s">
        <v>67</v>
      </c>
      <c r="I55" s="11" t="s">
        <v>66</v>
      </c>
      <c r="J55" s="62" t="s">
        <v>87</v>
      </c>
    </row>
    <row r="56" spans="1:22" ht="19.2" customHeight="1" x14ac:dyDescent="0.55000000000000004">
      <c r="A56" s="38"/>
      <c r="E56" s="20"/>
      <c r="F56" s="20"/>
      <c r="G56" s="20"/>
      <c r="H56" s="20"/>
      <c r="I56" s="20"/>
      <c r="J56" s="54"/>
    </row>
    <row r="57" spans="1:22" ht="18.600000000000001" x14ac:dyDescent="0.5">
      <c r="A57" s="38"/>
      <c r="E57" s="22" t="s">
        <v>83</v>
      </c>
      <c r="F57" s="23"/>
      <c r="G57" s="23"/>
      <c r="H57" s="23"/>
      <c r="I57" s="23"/>
      <c r="J57" s="55"/>
    </row>
    <row r="58" spans="1:22" ht="18.600000000000001" x14ac:dyDescent="0.5">
      <c r="A58" s="38"/>
      <c r="E58" s="24" t="s">
        <v>21</v>
      </c>
      <c r="F58" s="25" t="s">
        <v>20</v>
      </c>
      <c r="G58" s="25"/>
      <c r="H58" s="25">
        <v>182279</v>
      </c>
      <c r="I58" s="25">
        <v>700661</v>
      </c>
      <c r="J58" s="56"/>
    </row>
    <row r="59" spans="1:22" ht="18.600000000000001" x14ac:dyDescent="0.5">
      <c r="A59" s="38"/>
      <c r="E59" s="26" t="s">
        <v>24</v>
      </c>
      <c r="F59" s="27" t="s">
        <v>20</v>
      </c>
      <c r="G59" s="27"/>
      <c r="H59" s="27">
        <v>102435</v>
      </c>
      <c r="I59" s="27">
        <v>279859</v>
      </c>
      <c r="J59" s="57"/>
    </row>
    <row r="60" spans="1:22" ht="18.600000000000001" x14ac:dyDescent="0.5">
      <c r="A60" s="38"/>
      <c r="E60" s="28" t="s">
        <v>80</v>
      </c>
      <c r="F60" s="29"/>
      <c r="G60" s="29"/>
      <c r="H60" s="29">
        <v>284714</v>
      </c>
      <c r="I60" s="30">
        <f>SUM(I58:I59)</f>
        <v>980520</v>
      </c>
      <c r="J60" s="58"/>
    </row>
    <row r="61" spans="1:22" ht="18.600000000000001" x14ac:dyDescent="0.5">
      <c r="A61" s="38"/>
      <c r="E61" s="22" t="s">
        <v>82</v>
      </c>
      <c r="F61" s="23"/>
      <c r="G61" s="23"/>
      <c r="H61" s="23"/>
      <c r="I61" s="23"/>
      <c r="J61" s="55"/>
    </row>
    <row r="62" spans="1:22" ht="18.600000000000001" x14ac:dyDescent="0.5">
      <c r="A62" s="38"/>
      <c r="E62" s="24" t="s">
        <v>23</v>
      </c>
      <c r="F62" s="25" t="s">
        <v>20</v>
      </c>
      <c r="G62" s="25"/>
      <c r="H62" s="25">
        <v>60465</v>
      </c>
      <c r="I62" s="25">
        <v>714096</v>
      </c>
      <c r="J62" s="56"/>
    </row>
    <row r="63" spans="1:22" ht="18.600000000000001" x14ac:dyDescent="0.5">
      <c r="A63" s="38"/>
      <c r="E63" s="26" t="s">
        <v>25</v>
      </c>
      <c r="F63" s="27" t="s">
        <v>20</v>
      </c>
      <c r="G63" s="27"/>
      <c r="H63" s="27">
        <v>805856</v>
      </c>
      <c r="I63" s="27">
        <v>738909</v>
      </c>
      <c r="J63" s="57"/>
    </row>
    <row r="64" spans="1:22" ht="18.600000000000001" x14ac:dyDescent="0.5">
      <c r="A64" s="38"/>
      <c r="E64" s="28" t="s">
        <v>78</v>
      </c>
      <c r="F64" s="29"/>
      <c r="G64" s="29"/>
      <c r="H64" s="29">
        <v>866321</v>
      </c>
      <c r="I64" s="30">
        <f>SUM(I62:I63)</f>
        <v>1453005</v>
      </c>
      <c r="J64" s="58"/>
    </row>
    <row r="65" spans="1:10" ht="18.600000000000001" x14ac:dyDescent="0.5">
      <c r="A65" s="38"/>
      <c r="E65" s="28" t="s">
        <v>59</v>
      </c>
      <c r="F65" s="29"/>
      <c r="G65" s="29"/>
      <c r="H65" s="29">
        <v>1151035</v>
      </c>
      <c r="I65" s="30">
        <f>I64+I60</f>
        <v>2433525</v>
      </c>
      <c r="J65" s="58">
        <f>پنل!D2</f>
        <v>963529.5</v>
      </c>
    </row>
    <row r="66" spans="1:10" ht="18.600000000000001" x14ac:dyDescent="0.5">
      <c r="A66" s="38"/>
      <c r="E66" s="26" t="s">
        <v>127</v>
      </c>
      <c r="F66" s="26"/>
      <c r="G66" s="26"/>
      <c r="H66" s="27">
        <f>H63+H59</f>
        <v>908291</v>
      </c>
      <c r="I66" s="27">
        <f>I63+I59</f>
        <v>1018768</v>
      </c>
      <c r="J66" s="67">
        <f>J65</f>
        <v>963529.5</v>
      </c>
    </row>
    <row r="67" spans="1:10" ht="18.600000000000001" x14ac:dyDescent="0.55000000000000004">
      <c r="A67" s="38"/>
      <c r="E67" s="20"/>
      <c r="F67" s="20"/>
      <c r="G67" s="20"/>
      <c r="H67" s="20"/>
      <c r="I67" s="20"/>
      <c r="J67" s="54"/>
    </row>
    <row r="68" spans="1:10" ht="37.799999999999997" thickBot="1" x14ac:dyDescent="0.55000000000000004">
      <c r="A68" s="38"/>
      <c r="E68" s="21" t="s">
        <v>50</v>
      </c>
      <c r="F68" s="11"/>
      <c r="G68" s="11"/>
      <c r="H68" s="11" t="s">
        <v>67</v>
      </c>
      <c r="I68" s="11" t="s">
        <v>66</v>
      </c>
      <c r="J68" s="62" t="s">
        <v>87</v>
      </c>
    </row>
    <row r="69" spans="1:10" ht="18.600000000000001" x14ac:dyDescent="0.55000000000000004">
      <c r="A69" s="38"/>
      <c r="E69" s="20"/>
      <c r="F69" s="20"/>
      <c r="G69" s="20"/>
      <c r="H69" s="20"/>
      <c r="I69" s="20"/>
      <c r="J69" s="54"/>
    </row>
    <row r="70" spans="1:10" ht="18.600000000000001" x14ac:dyDescent="0.5">
      <c r="A70" s="38"/>
      <c r="E70" s="22" t="s">
        <v>83</v>
      </c>
      <c r="F70" s="23"/>
      <c r="G70" s="23"/>
      <c r="H70" s="23"/>
      <c r="I70" s="23"/>
      <c r="J70" s="55"/>
    </row>
    <row r="71" spans="1:10" ht="18.600000000000001" x14ac:dyDescent="0.5">
      <c r="A71" s="38"/>
      <c r="E71" s="24" t="s">
        <v>21</v>
      </c>
      <c r="F71" s="25" t="s">
        <v>20</v>
      </c>
      <c r="G71" s="25"/>
      <c r="H71" s="56">
        <v>182279</v>
      </c>
      <c r="I71" s="56">
        <v>126868</v>
      </c>
      <c r="J71" s="56">
        <f>J84*$J$65</f>
        <v>130598.38399208426</v>
      </c>
    </row>
    <row r="72" spans="1:10" ht="18.600000000000001" x14ac:dyDescent="0.5">
      <c r="A72" s="38"/>
      <c r="E72" s="26" t="s">
        <v>24</v>
      </c>
      <c r="F72" s="27" t="s">
        <v>20</v>
      </c>
      <c r="G72" s="27"/>
      <c r="H72" s="57">
        <v>102435</v>
      </c>
      <c r="I72" s="57">
        <v>242082</v>
      </c>
      <c r="J72" s="57">
        <f>J85*$J$65</f>
        <v>240882.375</v>
      </c>
    </row>
    <row r="73" spans="1:10" ht="18.600000000000001" x14ac:dyDescent="0.5">
      <c r="A73" s="38"/>
      <c r="E73" s="28" t="s">
        <v>80</v>
      </c>
      <c r="F73" s="29"/>
      <c r="G73" s="29"/>
      <c r="H73" s="58">
        <v>284714</v>
      </c>
      <c r="I73" s="58">
        <v>368950</v>
      </c>
      <c r="J73" s="58">
        <f>SUM(J71:J72)</f>
        <v>371480.75899208424</v>
      </c>
    </row>
    <row r="74" spans="1:10" ht="18.600000000000001" x14ac:dyDescent="0.5">
      <c r="A74" s="38"/>
      <c r="E74" s="22" t="s">
        <v>82</v>
      </c>
      <c r="F74" s="23"/>
      <c r="G74" s="23"/>
      <c r="H74" s="55"/>
      <c r="I74" s="55"/>
      <c r="J74" s="55"/>
    </row>
    <row r="75" spans="1:10" ht="18.600000000000001" x14ac:dyDescent="0.5">
      <c r="A75" s="38"/>
      <c r="E75" s="24" t="s">
        <v>23</v>
      </c>
      <c r="F75" s="25" t="s">
        <v>20</v>
      </c>
      <c r="G75" s="25"/>
      <c r="H75" s="56">
        <v>60465</v>
      </c>
      <c r="I75" s="56">
        <v>29794</v>
      </c>
      <c r="J75" s="56">
        <f>J88*$J$65</f>
        <v>38060.853309217462</v>
      </c>
    </row>
    <row r="76" spans="1:10" ht="18.600000000000001" x14ac:dyDescent="0.5">
      <c r="A76" s="38"/>
      <c r="E76" s="26" t="s">
        <v>25</v>
      </c>
      <c r="F76" s="27" t="s">
        <v>20</v>
      </c>
      <c r="G76" s="27"/>
      <c r="H76" s="57">
        <v>805856</v>
      </c>
      <c r="I76" s="57">
        <v>726747</v>
      </c>
      <c r="J76" s="57">
        <f>J89*$J$65</f>
        <v>722647.125</v>
      </c>
    </row>
    <row r="77" spans="1:10" ht="18.600000000000001" x14ac:dyDescent="0.5">
      <c r="A77" s="38"/>
      <c r="E77" s="28" t="s">
        <v>78</v>
      </c>
      <c r="F77" s="29"/>
      <c r="G77" s="29"/>
      <c r="H77" s="58">
        <v>866321</v>
      </c>
      <c r="I77" s="58">
        <v>756541</v>
      </c>
      <c r="J77" s="58">
        <f>SUM(J75:J76)</f>
        <v>760707.97830921749</v>
      </c>
    </row>
    <row r="78" spans="1:10" ht="18.600000000000001" x14ac:dyDescent="0.5">
      <c r="A78" s="38"/>
      <c r="E78" s="28" t="s">
        <v>59</v>
      </c>
      <c r="F78" s="29"/>
      <c r="G78" s="29"/>
      <c r="H78" s="58">
        <v>1151035</v>
      </c>
      <c r="I78" s="58">
        <v>1125491</v>
      </c>
      <c r="J78" s="58">
        <f>J73+J77</f>
        <v>1132188.7373013017</v>
      </c>
    </row>
    <row r="79" spans="1:10" ht="18.600000000000001" x14ac:dyDescent="0.5">
      <c r="A79" s="38"/>
      <c r="E79" s="24" t="s">
        <v>140</v>
      </c>
      <c r="F79" s="25"/>
      <c r="G79" s="25"/>
      <c r="H79" s="56">
        <f>H72+H76</f>
        <v>908291</v>
      </c>
      <c r="I79" s="56">
        <f t="shared" ref="I79:J79" si="0">I72+I76</f>
        <v>968829</v>
      </c>
      <c r="J79" s="56">
        <f t="shared" si="0"/>
        <v>963529.5</v>
      </c>
    </row>
    <row r="80" spans="1:10" ht="18.600000000000001" x14ac:dyDescent="0.55000000000000004">
      <c r="A80" s="38"/>
      <c r="E80" s="20"/>
      <c r="F80" s="20"/>
      <c r="G80" s="20"/>
      <c r="H80" s="20"/>
      <c r="I80" s="20"/>
      <c r="J80" s="54"/>
    </row>
    <row r="81" spans="1:10" ht="37.799999999999997" thickBot="1" x14ac:dyDescent="0.55000000000000004">
      <c r="A81" s="38"/>
      <c r="E81" s="11" t="s">
        <v>125</v>
      </c>
      <c r="F81" s="11"/>
      <c r="G81" s="11"/>
      <c r="H81" s="11" t="s">
        <v>67</v>
      </c>
      <c r="I81" s="11" t="s">
        <v>66</v>
      </c>
      <c r="J81" s="62" t="s">
        <v>87</v>
      </c>
    </row>
    <row r="82" spans="1:10" ht="18.600000000000001" x14ac:dyDescent="0.55000000000000004">
      <c r="A82" s="38"/>
      <c r="E82" s="20"/>
      <c r="F82" s="20"/>
      <c r="G82" s="20"/>
      <c r="H82" s="20"/>
      <c r="I82" s="20"/>
      <c r="J82" s="61"/>
    </row>
    <row r="83" spans="1:10" ht="18.600000000000001" x14ac:dyDescent="0.5">
      <c r="A83" s="38"/>
      <c r="E83" s="22" t="s">
        <v>83</v>
      </c>
      <c r="F83" s="23"/>
      <c r="G83" s="23"/>
      <c r="H83" s="23"/>
      <c r="I83" s="23"/>
      <c r="J83" s="43"/>
    </row>
    <row r="84" spans="1:10" ht="18.600000000000001" x14ac:dyDescent="0.5">
      <c r="A84" s="38"/>
      <c r="E84" s="24" t="s">
        <v>21</v>
      </c>
      <c r="F84" s="25" t="s">
        <v>20</v>
      </c>
      <c r="G84" s="25"/>
      <c r="H84" s="40">
        <f>H71/$H$78</f>
        <v>0.15836095340280704</v>
      </c>
      <c r="I84" s="40">
        <f>I71/$I$78</f>
        <v>0.11272235850841988</v>
      </c>
      <c r="J84" s="40">
        <f>AVERAGE(H84:I84)</f>
        <v>0.13554165595561346</v>
      </c>
    </row>
    <row r="85" spans="1:10" ht="18.600000000000001" x14ac:dyDescent="0.5">
      <c r="A85" s="38"/>
      <c r="E85" s="26" t="s">
        <v>24</v>
      </c>
      <c r="F85" s="27" t="s">
        <v>20</v>
      </c>
      <c r="G85" s="27"/>
      <c r="H85" s="41">
        <f>H72/$H$78</f>
        <v>8.8993818606732208E-2</v>
      </c>
      <c r="I85" s="41">
        <f>I72/$I$78</f>
        <v>0.21509012510984096</v>
      </c>
      <c r="J85" s="41">
        <v>0.25</v>
      </c>
    </row>
    <row r="86" spans="1:10" ht="18.600000000000001" x14ac:dyDescent="0.5">
      <c r="A86" s="38"/>
      <c r="E86" s="28" t="s">
        <v>80</v>
      </c>
      <c r="F86" s="29"/>
      <c r="G86" s="29"/>
      <c r="H86" s="42">
        <f>H73/$H$78</f>
        <v>0.24735477200953923</v>
      </c>
      <c r="I86" s="42">
        <f>I73/$I$78</f>
        <v>0.32781248361826082</v>
      </c>
      <c r="J86" s="40">
        <f t="shared" ref="J86:J91" si="1">AVERAGE(H86:I86)</f>
        <v>0.28758362781390001</v>
      </c>
    </row>
    <row r="87" spans="1:10" ht="18.600000000000001" x14ac:dyDescent="0.5">
      <c r="A87" s="38"/>
      <c r="E87" s="22" t="s">
        <v>82</v>
      </c>
      <c r="F87" s="23"/>
      <c r="G87" s="23"/>
      <c r="H87" s="43"/>
      <c r="I87" s="43"/>
      <c r="J87" s="43"/>
    </row>
    <row r="88" spans="1:10" ht="18.600000000000001" x14ac:dyDescent="0.5">
      <c r="A88" s="38"/>
      <c r="E88" s="24" t="s">
        <v>23</v>
      </c>
      <c r="F88" s="25" t="s">
        <v>20</v>
      </c>
      <c r="G88" s="25"/>
      <c r="H88" s="40">
        <f>H75/$H$78</f>
        <v>5.2530982984878828E-2</v>
      </c>
      <c r="I88" s="40">
        <f>I75/$I$78</f>
        <v>2.6472001997350489E-2</v>
      </c>
      <c r="J88" s="40">
        <f t="shared" si="1"/>
        <v>3.9501492491114662E-2</v>
      </c>
    </row>
    <row r="89" spans="1:10" ht="18.600000000000001" x14ac:dyDescent="0.5">
      <c r="A89" s="38"/>
      <c r="E89" s="26" t="s">
        <v>25</v>
      </c>
      <c r="F89" s="27" t="s">
        <v>20</v>
      </c>
      <c r="G89" s="27"/>
      <c r="H89" s="41">
        <f>H76/$H$78</f>
        <v>0.70011424500558195</v>
      </c>
      <c r="I89" s="41">
        <f>I76/$I$78</f>
        <v>0.64571551438438868</v>
      </c>
      <c r="J89" s="41">
        <v>0.75</v>
      </c>
    </row>
    <row r="90" spans="1:10" ht="18.600000000000001" x14ac:dyDescent="0.5">
      <c r="A90" s="38"/>
      <c r="E90" s="28" t="s">
        <v>78</v>
      </c>
      <c r="F90" s="29"/>
      <c r="G90" s="29"/>
      <c r="H90" s="42">
        <f>H77/$H$78</f>
        <v>0.75264522799046074</v>
      </c>
      <c r="I90" s="42">
        <f>I77/$I$78</f>
        <v>0.67218751638173913</v>
      </c>
      <c r="J90" s="42">
        <f t="shared" si="1"/>
        <v>0.71241637218609988</v>
      </c>
    </row>
    <row r="91" spans="1:10" ht="18.600000000000001" x14ac:dyDescent="0.5">
      <c r="A91" s="38"/>
      <c r="E91" s="28" t="s">
        <v>59</v>
      </c>
      <c r="F91" s="29"/>
      <c r="G91" s="29"/>
      <c r="H91" s="42">
        <f>H78/$H$78</f>
        <v>1</v>
      </c>
      <c r="I91" s="42">
        <f>I78/$I$78</f>
        <v>1</v>
      </c>
      <c r="J91" s="42">
        <f t="shared" si="1"/>
        <v>1</v>
      </c>
    </row>
    <row r="92" spans="1:10" ht="18.600000000000001" x14ac:dyDescent="0.55000000000000004">
      <c r="A92" s="38"/>
      <c r="E92" s="20"/>
      <c r="F92" s="20"/>
      <c r="G92" s="20"/>
      <c r="H92" s="20"/>
      <c r="I92" s="20"/>
      <c r="J92" s="61"/>
    </row>
    <row r="93" spans="1:10" ht="18.600000000000001" x14ac:dyDescent="0.55000000000000004">
      <c r="A93" s="38"/>
      <c r="E93" s="20"/>
      <c r="F93" s="20"/>
      <c r="G93" s="20"/>
      <c r="H93" s="20"/>
      <c r="I93" s="20"/>
      <c r="J93" s="54"/>
    </row>
    <row r="94" spans="1:10" ht="18.600000000000001" x14ac:dyDescent="0.55000000000000004">
      <c r="A94" s="38"/>
      <c r="E94" s="20"/>
      <c r="F94" s="20"/>
      <c r="G94" s="20"/>
      <c r="H94" s="20"/>
      <c r="I94" s="20"/>
      <c r="J94" s="54"/>
    </row>
    <row r="95" spans="1:10" ht="37.799999999999997" thickBot="1" x14ac:dyDescent="0.55000000000000004">
      <c r="A95" s="38"/>
      <c r="E95" s="21" t="s">
        <v>49</v>
      </c>
      <c r="F95" s="11"/>
      <c r="G95" s="11"/>
      <c r="H95" s="11" t="s">
        <v>67</v>
      </c>
      <c r="I95" s="11" t="s">
        <v>66</v>
      </c>
      <c r="J95" s="62" t="s">
        <v>87</v>
      </c>
    </row>
    <row r="96" spans="1:10" ht="18.600000000000001" x14ac:dyDescent="0.55000000000000004">
      <c r="A96" s="38"/>
      <c r="E96" s="20"/>
      <c r="F96" s="20"/>
      <c r="G96" s="20"/>
      <c r="H96" s="20"/>
      <c r="I96" s="20"/>
      <c r="J96" s="54"/>
    </row>
    <row r="97" spans="1:10" ht="18.600000000000001" x14ac:dyDescent="0.5">
      <c r="A97" s="38"/>
      <c r="E97" s="22" t="s">
        <v>81</v>
      </c>
      <c r="F97" s="23"/>
      <c r="G97" s="23"/>
      <c r="H97" s="23"/>
      <c r="I97" s="23"/>
      <c r="J97" s="55"/>
    </row>
    <row r="98" spans="1:10" ht="18.600000000000001" x14ac:dyDescent="0.5">
      <c r="A98" s="38"/>
      <c r="E98" s="24" t="s">
        <v>21</v>
      </c>
      <c r="F98" s="25" t="s">
        <v>47</v>
      </c>
      <c r="G98" s="25"/>
      <c r="H98" s="25">
        <v>1461270</v>
      </c>
      <c r="I98" s="25">
        <v>1972973</v>
      </c>
      <c r="J98" s="56">
        <f>J71*J111/1000000</f>
        <v>2363495.5915871924</v>
      </c>
    </row>
    <row r="99" spans="1:10" ht="18.600000000000001" x14ac:dyDescent="0.5">
      <c r="A99" s="38"/>
      <c r="E99" s="26" t="s">
        <v>24</v>
      </c>
      <c r="F99" s="27" t="s">
        <v>47</v>
      </c>
      <c r="G99" s="27"/>
      <c r="H99" s="27">
        <v>1688272</v>
      </c>
      <c r="I99" s="27">
        <v>7026511</v>
      </c>
      <c r="J99" s="57">
        <f>J72*J112/1000000</f>
        <v>8534637.8109590448</v>
      </c>
    </row>
    <row r="100" spans="1:10" ht="18.600000000000001" x14ac:dyDescent="0.5">
      <c r="A100" s="38"/>
      <c r="E100" s="28" t="s">
        <v>80</v>
      </c>
      <c r="F100" s="29"/>
      <c r="G100" s="29"/>
      <c r="H100" s="29">
        <v>3149542</v>
      </c>
      <c r="I100" s="29">
        <v>8999484</v>
      </c>
      <c r="J100" s="58">
        <f>SUM(J98:J99)</f>
        <v>10898133.402546238</v>
      </c>
    </row>
    <row r="101" spans="1:10" ht="18.600000000000001" x14ac:dyDescent="0.5">
      <c r="A101" s="38"/>
      <c r="E101" s="22" t="s">
        <v>79</v>
      </c>
      <c r="F101" s="23"/>
      <c r="G101" s="23"/>
      <c r="H101" s="23"/>
      <c r="I101" s="23"/>
      <c r="J101" s="55"/>
    </row>
    <row r="102" spans="1:10" ht="18.600000000000001" x14ac:dyDescent="0.5">
      <c r="A102" s="38"/>
      <c r="E102" s="24" t="s">
        <v>23</v>
      </c>
      <c r="F102" s="25" t="s">
        <v>47</v>
      </c>
      <c r="G102" s="25"/>
      <c r="H102" s="25">
        <v>701145</v>
      </c>
      <c r="I102" s="25">
        <v>433616</v>
      </c>
      <c r="J102" s="56">
        <f>J75*J114/1000000</f>
        <v>814208.68633064511</v>
      </c>
    </row>
    <row r="103" spans="1:10" ht="18.600000000000001" x14ac:dyDescent="0.5">
      <c r="A103" s="38"/>
      <c r="E103" s="26" t="s">
        <v>25</v>
      </c>
      <c r="F103" s="27" t="s">
        <v>47</v>
      </c>
      <c r="G103" s="27"/>
      <c r="H103" s="27">
        <v>14806653</v>
      </c>
      <c r="I103" s="27">
        <v>24120416</v>
      </c>
      <c r="J103" s="57">
        <f>J76*J115/1000000</f>
        <v>28905885</v>
      </c>
    </row>
    <row r="104" spans="1:10" ht="18.600000000000001" x14ac:dyDescent="0.5">
      <c r="A104" s="38"/>
      <c r="E104" s="28" t="s">
        <v>78</v>
      </c>
      <c r="F104" s="29"/>
      <c r="G104" s="29"/>
      <c r="H104" s="29">
        <v>15507798</v>
      </c>
      <c r="I104" s="29">
        <v>24554032</v>
      </c>
      <c r="J104" s="58">
        <f>SUM(J102:J103)</f>
        <v>29720093.686330646</v>
      </c>
    </row>
    <row r="105" spans="1:10" ht="18.600000000000001" x14ac:dyDescent="0.5">
      <c r="A105" s="38"/>
      <c r="E105" s="26" t="s">
        <v>136</v>
      </c>
      <c r="F105" s="27"/>
      <c r="G105" s="27"/>
      <c r="H105" s="63">
        <f t="shared" ref="H105:I105" si="2">H100+H104</f>
        <v>18657340</v>
      </c>
      <c r="I105" s="63">
        <f t="shared" si="2"/>
        <v>33553516</v>
      </c>
      <c r="J105" s="63">
        <f>J100+J104</f>
        <v>40618227.088876888</v>
      </c>
    </row>
    <row r="106" spans="1:10" ht="18.600000000000001" x14ac:dyDescent="0.55000000000000004">
      <c r="A106" s="38"/>
      <c r="E106" s="20"/>
      <c r="F106" s="20"/>
      <c r="G106" s="20"/>
      <c r="H106" s="20"/>
      <c r="I106" s="20"/>
      <c r="J106" s="54"/>
    </row>
    <row r="107" spans="1:10" ht="18.600000000000001" x14ac:dyDescent="0.55000000000000004">
      <c r="A107" s="38"/>
      <c r="E107" s="20"/>
      <c r="F107" s="20"/>
      <c r="G107" s="20"/>
      <c r="H107" s="20"/>
      <c r="I107" s="20"/>
      <c r="J107" s="54"/>
    </row>
    <row r="108" spans="1:10" ht="37.799999999999997" thickBot="1" x14ac:dyDescent="0.55000000000000004">
      <c r="A108" s="38"/>
      <c r="E108" s="21" t="s">
        <v>46</v>
      </c>
      <c r="F108" s="11"/>
      <c r="G108" s="11"/>
      <c r="H108" s="11" t="s">
        <v>67</v>
      </c>
      <c r="I108" s="11" t="s">
        <v>66</v>
      </c>
      <c r="J108" s="62" t="s">
        <v>87</v>
      </c>
    </row>
    <row r="109" spans="1:10" ht="18.600000000000001" x14ac:dyDescent="0.55000000000000004">
      <c r="A109" s="38"/>
      <c r="E109" s="20"/>
      <c r="F109" s="20"/>
      <c r="G109" s="20"/>
      <c r="H109" s="20"/>
      <c r="I109" s="20"/>
      <c r="J109" s="54"/>
    </row>
    <row r="110" spans="1:10" ht="18.600000000000001" x14ac:dyDescent="0.5">
      <c r="A110" s="38"/>
      <c r="E110" s="22" t="s">
        <v>77</v>
      </c>
      <c r="F110" s="23"/>
      <c r="G110" s="23"/>
      <c r="H110" s="23"/>
      <c r="I110" s="23"/>
      <c r="J110" s="55"/>
    </row>
    <row r="111" spans="1:10" ht="18.600000000000001" x14ac:dyDescent="0.5">
      <c r="A111" s="38"/>
      <c r="E111" s="24" t="s">
        <v>21</v>
      </c>
      <c r="F111" s="25" t="s">
        <v>17</v>
      </c>
      <c r="G111" s="25"/>
      <c r="H111" s="56">
        <v>8016667</v>
      </c>
      <c r="I111" s="56">
        <v>15551384</v>
      </c>
      <c r="J111" s="47">
        <f>$J$115*J120</f>
        <v>18097433.669090781</v>
      </c>
    </row>
    <row r="112" spans="1:10" ht="18.600000000000001" x14ac:dyDescent="0.5">
      <c r="A112" s="38"/>
      <c r="E112" s="26" t="s">
        <v>24</v>
      </c>
      <c r="F112" s="27" t="s">
        <v>17</v>
      </c>
      <c r="G112" s="27"/>
      <c r="H112" s="57">
        <v>16481398</v>
      </c>
      <c r="I112" s="57">
        <v>29025334</v>
      </c>
      <c r="J112" s="57">
        <f>$J$115*J121</f>
        <v>35430727.594574094</v>
      </c>
    </row>
    <row r="113" spans="1:10" ht="18.600000000000001" x14ac:dyDescent="0.5">
      <c r="A113" s="38"/>
      <c r="E113" s="22" t="s">
        <v>76</v>
      </c>
      <c r="F113" s="23"/>
      <c r="G113" s="23"/>
      <c r="H113" s="55"/>
      <c r="I113" s="55"/>
      <c r="J113" s="55"/>
    </row>
    <row r="114" spans="1:10" ht="18.600000000000001" x14ac:dyDescent="0.5">
      <c r="A114" s="38"/>
      <c r="E114" s="24" t="s">
        <v>23</v>
      </c>
      <c r="F114" s="25" t="s">
        <v>17</v>
      </c>
      <c r="G114" s="25"/>
      <c r="H114" s="56">
        <v>11595882</v>
      </c>
      <c r="I114" s="56">
        <v>14553803</v>
      </c>
      <c r="J114" s="56">
        <f t="shared" ref="J114" si="3">$J$115*J123</f>
        <v>21392286.707704015</v>
      </c>
    </row>
    <row r="115" spans="1:10" ht="18.600000000000001" x14ac:dyDescent="0.5">
      <c r="A115" s="38"/>
      <c r="E115" s="26" t="s">
        <v>25</v>
      </c>
      <c r="F115" s="27" t="s">
        <v>17</v>
      </c>
      <c r="G115" s="27"/>
      <c r="H115" s="57">
        <v>18373820</v>
      </c>
      <c r="I115" s="57">
        <v>33189564</v>
      </c>
      <c r="J115" s="57">
        <f>پنل!D3*پنل!D4</f>
        <v>40000000</v>
      </c>
    </row>
    <row r="116" spans="1:10" ht="18.600000000000001" x14ac:dyDescent="0.55000000000000004">
      <c r="A116" s="38"/>
      <c r="E116" s="20"/>
      <c r="F116" s="20"/>
      <c r="G116" s="20"/>
      <c r="H116" s="20"/>
      <c r="I116" s="20"/>
      <c r="J116" s="54"/>
    </row>
    <row r="117" spans="1:10" ht="37.799999999999997" thickBot="1" x14ac:dyDescent="0.55000000000000004">
      <c r="A117" s="38"/>
      <c r="E117" s="21" t="s">
        <v>133</v>
      </c>
      <c r="F117" s="11"/>
      <c r="G117" s="11"/>
      <c r="H117" s="11" t="s">
        <v>67</v>
      </c>
      <c r="I117" s="11" t="s">
        <v>66</v>
      </c>
      <c r="J117" s="62" t="s">
        <v>87</v>
      </c>
    </row>
    <row r="118" spans="1:10" ht="18.600000000000001" x14ac:dyDescent="0.55000000000000004">
      <c r="A118" s="38"/>
      <c r="E118" s="20"/>
      <c r="F118" s="20"/>
      <c r="G118" s="20"/>
      <c r="H118" s="20"/>
      <c r="I118" s="20"/>
      <c r="J118" s="54"/>
    </row>
    <row r="119" spans="1:10" ht="18.600000000000001" x14ac:dyDescent="0.5">
      <c r="A119" s="38"/>
      <c r="E119" s="22" t="s">
        <v>134</v>
      </c>
      <c r="F119" s="23"/>
      <c r="G119" s="23"/>
      <c r="H119" s="23"/>
      <c r="I119" s="23"/>
      <c r="J119" s="55"/>
    </row>
    <row r="120" spans="1:10" ht="18.600000000000001" x14ac:dyDescent="0.5">
      <c r="A120" s="38"/>
      <c r="E120" s="24" t="s">
        <v>21</v>
      </c>
      <c r="F120" s="25" t="s">
        <v>17</v>
      </c>
      <c r="G120" s="25"/>
      <c r="H120" s="40">
        <f>H111/$H$115</f>
        <v>0.43630921604761558</v>
      </c>
      <c r="I120" s="40">
        <f>I111/$I$115</f>
        <v>0.46856246740692348</v>
      </c>
      <c r="J120" s="40">
        <f>MEDIAN(H120:I120)</f>
        <v>0.45243584172726953</v>
      </c>
    </row>
    <row r="121" spans="1:10" ht="18.600000000000001" x14ac:dyDescent="0.5">
      <c r="A121" s="38"/>
      <c r="E121" s="26" t="s">
        <v>24</v>
      </c>
      <c r="F121" s="27" t="s">
        <v>17</v>
      </c>
      <c r="G121" s="27"/>
      <c r="H121" s="41">
        <f>H112/$H$115</f>
        <v>0.89700443348198688</v>
      </c>
      <c r="I121" s="41">
        <f>I112/$I$115</f>
        <v>0.87453194624671782</v>
      </c>
      <c r="J121" s="41">
        <f t="shared" ref="J121:J124" si="4">MEDIAN(H121:I121)</f>
        <v>0.88576818986435235</v>
      </c>
    </row>
    <row r="122" spans="1:10" ht="18.600000000000001" x14ac:dyDescent="0.5">
      <c r="A122" s="38"/>
      <c r="E122" s="22" t="s">
        <v>135</v>
      </c>
      <c r="F122" s="23"/>
      <c r="G122" s="23"/>
      <c r="H122" s="43"/>
      <c r="I122" s="43"/>
      <c r="J122" s="43"/>
    </row>
    <row r="123" spans="1:10" ht="18.600000000000001" x14ac:dyDescent="0.5">
      <c r="A123" s="38"/>
      <c r="E123" s="24" t="s">
        <v>23</v>
      </c>
      <c r="F123" s="25" t="s">
        <v>17</v>
      </c>
      <c r="G123" s="25"/>
      <c r="H123" s="40">
        <f>H114/$H$115</f>
        <v>0.63110893651946087</v>
      </c>
      <c r="I123" s="40">
        <f>I114/$I$115</f>
        <v>0.43850539886573986</v>
      </c>
      <c r="J123" s="40">
        <f t="shared" si="4"/>
        <v>0.53480716769260039</v>
      </c>
    </row>
    <row r="124" spans="1:10" ht="18.600000000000001" x14ac:dyDescent="0.5">
      <c r="A124" s="38"/>
      <c r="E124" s="26" t="s">
        <v>25</v>
      </c>
      <c r="F124" s="27" t="s">
        <v>17</v>
      </c>
      <c r="G124" s="27"/>
      <c r="H124" s="41">
        <f>H115/$H$115</f>
        <v>1</v>
      </c>
      <c r="I124" s="41">
        <f>I115/$I$115</f>
        <v>1</v>
      </c>
      <c r="J124" s="41">
        <f t="shared" si="4"/>
        <v>1</v>
      </c>
    </row>
    <row r="125" spans="1:10" ht="18.600000000000001" x14ac:dyDescent="0.55000000000000004">
      <c r="A125" s="38"/>
      <c r="E125" s="20"/>
      <c r="F125" s="20"/>
      <c r="G125" s="20"/>
      <c r="H125" s="20"/>
      <c r="I125" s="20"/>
      <c r="J125" s="54"/>
    </row>
    <row r="126" spans="1:10" ht="18.600000000000001" x14ac:dyDescent="0.55000000000000004">
      <c r="A126" s="38"/>
      <c r="E126" s="20"/>
      <c r="F126" s="20"/>
      <c r="G126" s="20"/>
      <c r="H126" s="20"/>
      <c r="I126" s="20"/>
      <c r="J126" s="54"/>
    </row>
    <row r="127" spans="1:10" ht="37.799999999999997" thickBot="1" x14ac:dyDescent="0.55000000000000004">
      <c r="A127" s="38"/>
      <c r="E127" s="21" t="s">
        <v>75</v>
      </c>
      <c r="F127" s="11"/>
      <c r="G127" s="11"/>
      <c r="H127" s="11" t="s">
        <v>67</v>
      </c>
      <c r="I127" s="11" t="s">
        <v>66</v>
      </c>
      <c r="J127" s="62" t="s">
        <v>87</v>
      </c>
    </row>
    <row r="128" spans="1:10" ht="18.600000000000001" x14ac:dyDescent="0.55000000000000004">
      <c r="A128" s="38"/>
      <c r="E128" s="20"/>
      <c r="F128" s="20"/>
      <c r="G128" s="20"/>
      <c r="H128" s="20"/>
      <c r="I128" s="20"/>
      <c r="J128" s="54"/>
    </row>
    <row r="129" spans="1:10" ht="18.600000000000001" x14ac:dyDescent="0.5">
      <c r="A129" s="38"/>
      <c r="E129" s="22" t="s">
        <v>74</v>
      </c>
      <c r="F129" s="23"/>
      <c r="G129" s="23"/>
      <c r="H129" s="23"/>
      <c r="I129" s="23"/>
      <c r="J129" s="55"/>
    </row>
    <row r="130" spans="1:10" ht="18.600000000000001" x14ac:dyDescent="0.5">
      <c r="A130" s="38"/>
      <c r="E130" s="24" t="s">
        <v>21</v>
      </c>
      <c r="F130" s="25" t="s">
        <v>47</v>
      </c>
      <c r="G130" s="25"/>
      <c r="H130" s="25">
        <v>-1005921</v>
      </c>
      <c r="I130" s="25">
        <v>-1083804</v>
      </c>
      <c r="J130" s="56"/>
    </row>
    <row r="131" spans="1:10" ht="18.600000000000001" x14ac:dyDescent="0.5">
      <c r="A131" s="38"/>
      <c r="E131" s="26" t="s">
        <v>24</v>
      </c>
      <c r="F131" s="27" t="s">
        <v>47</v>
      </c>
      <c r="G131" s="27"/>
      <c r="H131" s="27">
        <v>-1178202</v>
      </c>
      <c r="I131" s="27">
        <v>-5533624</v>
      </c>
      <c r="J131" s="57"/>
    </row>
    <row r="132" spans="1:10" ht="18.600000000000001" x14ac:dyDescent="0.5">
      <c r="A132" s="38"/>
      <c r="E132" s="28" t="s">
        <v>73</v>
      </c>
      <c r="F132" s="29"/>
      <c r="G132" s="29"/>
      <c r="H132" s="29">
        <v>-2184123</v>
      </c>
      <c r="I132" s="29">
        <v>-6617428</v>
      </c>
      <c r="J132" s="58"/>
    </row>
    <row r="133" spans="1:10" ht="18.600000000000001" x14ac:dyDescent="0.5">
      <c r="A133" s="38"/>
      <c r="E133" s="22" t="s">
        <v>72</v>
      </c>
      <c r="F133" s="23"/>
      <c r="G133" s="23"/>
      <c r="H133" s="23"/>
      <c r="I133" s="23"/>
      <c r="J133" s="55"/>
    </row>
    <row r="134" spans="1:10" ht="18.600000000000001" x14ac:dyDescent="0.5">
      <c r="A134" s="38"/>
      <c r="E134" s="24" t="s">
        <v>23</v>
      </c>
      <c r="F134" s="25" t="s">
        <v>47</v>
      </c>
      <c r="G134" s="25"/>
      <c r="H134" s="25">
        <v>-482660</v>
      </c>
      <c r="I134" s="25">
        <v>-254525</v>
      </c>
      <c r="J134" s="56"/>
    </row>
    <row r="135" spans="1:10" ht="18.600000000000001" x14ac:dyDescent="0.5">
      <c r="E135" s="26" t="s">
        <v>25</v>
      </c>
      <c r="F135" s="27" t="s">
        <v>47</v>
      </c>
      <c r="G135" s="27"/>
      <c r="H135" s="27">
        <v>-10333193</v>
      </c>
      <c r="I135" s="27">
        <v>-16612318</v>
      </c>
      <c r="J135" s="57"/>
    </row>
    <row r="136" spans="1:10" ht="18.600000000000001" x14ac:dyDescent="0.5">
      <c r="E136" s="28" t="s">
        <v>71</v>
      </c>
      <c r="F136" s="29"/>
      <c r="G136" s="29"/>
      <c r="H136" s="29">
        <v>-10815853</v>
      </c>
      <c r="I136" s="29">
        <v>-16866843</v>
      </c>
      <c r="J136" s="58"/>
    </row>
    <row r="137" spans="1:10" ht="18.600000000000001" x14ac:dyDescent="0.5">
      <c r="E137" s="22" t="s">
        <v>70</v>
      </c>
      <c r="F137" s="23"/>
      <c r="G137" s="23"/>
      <c r="H137" s="23"/>
      <c r="I137" s="23"/>
      <c r="J137" s="55"/>
    </row>
    <row r="138" spans="1:10" ht="18.600000000000001" x14ac:dyDescent="0.5">
      <c r="E138" s="24" t="s">
        <v>22</v>
      </c>
      <c r="F138" s="25" t="s">
        <v>47</v>
      </c>
      <c r="G138" s="25"/>
      <c r="H138" s="25">
        <v>-174119</v>
      </c>
      <c r="I138" s="25">
        <v>-137822</v>
      </c>
      <c r="J138" s="56"/>
    </row>
    <row r="139" spans="1:10" ht="18.600000000000001" x14ac:dyDescent="0.5">
      <c r="E139" s="31" t="s">
        <v>69</v>
      </c>
      <c r="F139" s="32"/>
      <c r="G139" s="32"/>
      <c r="H139" s="32">
        <v>-174119</v>
      </c>
      <c r="I139" s="32">
        <v>-137822</v>
      </c>
      <c r="J139" s="59"/>
    </row>
    <row r="140" spans="1:10" ht="18.600000000000001" x14ac:dyDescent="0.5">
      <c r="E140" s="28" t="s">
        <v>59</v>
      </c>
      <c r="F140" s="29"/>
      <c r="G140" s="29"/>
      <c r="H140" s="29">
        <v>-13174095</v>
      </c>
      <c r="I140" s="29">
        <v>-23622093</v>
      </c>
      <c r="J140" s="58"/>
    </row>
    <row r="141" spans="1:10" ht="18.600000000000001" x14ac:dyDescent="0.55000000000000004">
      <c r="E141" s="20"/>
      <c r="F141" s="20"/>
      <c r="G141" s="20"/>
      <c r="H141" s="20"/>
      <c r="I141" s="20"/>
      <c r="J141" s="54"/>
    </row>
    <row r="142" spans="1:10" ht="18.600000000000001" x14ac:dyDescent="0.55000000000000004">
      <c r="E142" s="20"/>
      <c r="F142" s="20"/>
      <c r="G142" s="20"/>
      <c r="H142" s="20"/>
      <c r="I142" s="20"/>
      <c r="J142" s="54"/>
    </row>
    <row r="143" spans="1:10" ht="18.600000000000001" x14ac:dyDescent="0.55000000000000004">
      <c r="E143" s="20"/>
      <c r="F143" s="20"/>
      <c r="G143" s="20"/>
      <c r="H143" s="20"/>
      <c r="I143" s="20"/>
      <c r="J143" s="54"/>
    </row>
    <row r="144" spans="1:10" ht="37.799999999999997" thickBot="1" x14ac:dyDescent="0.55000000000000004">
      <c r="E144" s="21" t="s">
        <v>68</v>
      </c>
      <c r="F144" s="11"/>
      <c r="G144" s="11"/>
      <c r="H144" s="11" t="s">
        <v>67</v>
      </c>
      <c r="I144" s="11" t="s">
        <v>66</v>
      </c>
      <c r="J144" s="62" t="s">
        <v>87</v>
      </c>
    </row>
    <row r="145" spans="5:10" ht="18.600000000000001" x14ac:dyDescent="0.55000000000000004">
      <c r="E145" s="20"/>
      <c r="F145" s="20"/>
      <c r="G145" s="20"/>
      <c r="H145" s="20"/>
      <c r="I145" s="20"/>
      <c r="J145" s="54"/>
    </row>
    <row r="146" spans="5:10" ht="18.600000000000001" x14ac:dyDescent="0.5">
      <c r="E146" s="22" t="s">
        <v>65</v>
      </c>
      <c r="F146" s="23"/>
      <c r="G146" s="23"/>
      <c r="H146" s="23"/>
      <c r="I146" s="23"/>
      <c r="J146" s="55"/>
    </row>
    <row r="147" spans="5:10" ht="18.600000000000001" x14ac:dyDescent="0.5">
      <c r="E147" s="24" t="s">
        <v>21</v>
      </c>
      <c r="F147" s="25" t="s">
        <v>47</v>
      </c>
      <c r="G147" s="25"/>
      <c r="H147" s="25">
        <v>455349</v>
      </c>
      <c r="I147" s="25">
        <v>889169</v>
      </c>
      <c r="J147" s="56"/>
    </row>
    <row r="148" spans="5:10" ht="18.600000000000001" x14ac:dyDescent="0.5">
      <c r="E148" s="26" t="s">
        <v>24</v>
      </c>
      <c r="F148" s="27" t="s">
        <v>47</v>
      </c>
      <c r="G148" s="27"/>
      <c r="H148" s="27">
        <v>510070</v>
      </c>
      <c r="I148" s="27">
        <v>1492887</v>
      </c>
      <c r="J148" s="57"/>
    </row>
    <row r="149" spans="5:10" ht="18.600000000000001" x14ac:dyDescent="0.5">
      <c r="E149" s="28" t="s">
        <v>64</v>
      </c>
      <c r="F149" s="29"/>
      <c r="G149" s="29"/>
      <c r="H149" s="29">
        <v>965419</v>
      </c>
      <c r="I149" s="29">
        <v>2382056</v>
      </c>
      <c r="J149" s="58"/>
    </row>
    <row r="150" spans="5:10" ht="18.600000000000001" x14ac:dyDescent="0.5">
      <c r="E150" s="22" t="s">
        <v>63</v>
      </c>
      <c r="F150" s="23"/>
      <c r="G150" s="23"/>
      <c r="H150" s="23"/>
      <c r="I150" s="23"/>
      <c r="J150" s="55"/>
    </row>
    <row r="151" spans="5:10" ht="18.600000000000001" x14ac:dyDescent="0.5">
      <c r="E151" s="24" t="s">
        <v>23</v>
      </c>
      <c r="F151" s="25" t="s">
        <v>47</v>
      </c>
      <c r="G151" s="25"/>
      <c r="H151" s="25">
        <v>218485</v>
      </c>
      <c r="I151" s="25">
        <v>179091</v>
      </c>
      <c r="J151" s="56"/>
    </row>
    <row r="152" spans="5:10" ht="18.600000000000001" x14ac:dyDescent="0.5">
      <c r="E152" s="26" t="s">
        <v>25</v>
      </c>
      <c r="F152" s="27" t="s">
        <v>47</v>
      </c>
      <c r="G152" s="27"/>
      <c r="H152" s="27">
        <v>4473460</v>
      </c>
      <c r="I152" s="27">
        <v>7508098</v>
      </c>
      <c r="J152" s="57"/>
    </row>
    <row r="153" spans="5:10" ht="18.600000000000001" x14ac:dyDescent="0.5">
      <c r="E153" s="28" t="s">
        <v>62</v>
      </c>
      <c r="F153" s="29"/>
      <c r="G153" s="29"/>
      <c r="H153" s="29">
        <v>4691945</v>
      </c>
      <c r="I153" s="29">
        <v>7687189</v>
      </c>
      <c r="J153" s="58"/>
    </row>
    <row r="154" spans="5:10" ht="18.600000000000001" x14ac:dyDescent="0.5">
      <c r="E154" s="22" t="s">
        <v>61</v>
      </c>
      <c r="F154" s="23"/>
      <c r="G154" s="23"/>
      <c r="H154" s="23"/>
      <c r="I154" s="23"/>
      <c r="J154" s="55"/>
    </row>
    <row r="155" spans="5:10" ht="18.600000000000001" x14ac:dyDescent="0.5">
      <c r="E155" s="24" t="s">
        <v>22</v>
      </c>
      <c r="F155" s="25" t="s">
        <v>47</v>
      </c>
      <c r="G155" s="25"/>
      <c r="H155" s="25">
        <v>128335</v>
      </c>
      <c r="I155" s="25">
        <v>132151</v>
      </c>
      <c r="J155" s="56"/>
    </row>
    <row r="156" spans="5:10" ht="18.600000000000001" x14ac:dyDescent="0.5">
      <c r="E156" s="31" t="s">
        <v>60</v>
      </c>
      <c r="F156" s="32"/>
      <c r="G156" s="32"/>
      <c r="H156" s="32">
        <v>128335</v>
      </c>
      <c r="I156" s="32">
        <v>132151</v>
      </c>
      <c r="J156" s="59"/>
    </row>
    <row r="157" spans="5:10" ht="18.600000000000001" x14ac:dyDescent="0.5">
      <c r="E157" s="28" t="s">
        <v>59</v>
      </c>
      <c r="F157" s="29"/>
      <c r="G157" s="29"/>
      <c r="H157" s="29">
        <v>5785699</v>
      </c>
      <c r="I157" s="29">
        <v>10201396</v>
      </c>
      <c r="J157" s="58"/>
    </row>
  </sheetData>
  <mergeCells count="2">
    <mergeCell ref="A1:V2"/>
    <mergeCell ref="E52:J5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65"/>
  <sheetViews>
    <sheetView rightToLeft="1" tabSelected="1" workbookViewId="0">
      <selection activeCell="C70" sqref="C70"/>
    </sheetView>
  </sheetViews>
  <sheetFormatPr defaultRowHeight="18.600000000000001" x14ac:dyDescent="0.55000000000000004"/>
  <cols>
    <col min="1" max="2" width="8.88671875" style="36"/>
    <col min="3" max="3" width="34.44140625" style="37" bestFit="1" customWidth="1"/>
    <col min="4" max="4" width="9.6640625" style="37" bestFit="1" customWidth="1"/>
    <col min="5" max="5" width="8.88671875" style="37"/>
    <col min="6" max="6" width="16.21875" style="37" bestFit="1" customWidth="1"/>
    <col min="7" max="7" width="16.33203125" style="37" bestFit="1" customWidth="1"/>
    <col min="8" max="8" width="17.21875" style="37" customWidth="1"/>
    <col min="9" max="16384" width="8.88671875" style="36"/>
  </cols>
  <sheetData>
    <row r="1" spans="3:8" ht="14.4" customHeight="1" x14ac:dyDescent="0.3">
      <c r="C1" s="92" t="s">
        <v>0</v>
      </c>
      <c r="D1" s="92"/>
      <c r="E1" s="92"/>
      <c r="F1" s="92"/>
      <c r="G1" s="92"/>
      <c r="H1" s="92"/>
    </row>
    <row r="2" spans="3:8" ht="31.2" customHeight="1" x14ac:dyDescent="0.3">
      <c r="C2" s="92"/>
      <c r="D2" s="92"/>
      <c r="E2" s="92"/>
      <c r="F2" s="92"/>
      <c r="G2" s="92"/>
      <c r="H2" s="92"/>
    </row>
    <row r="3" spans="3:8" ht="14.4" customHeight="1" x14ac:dyDescent="0.55000000000000004">
      <c r="C3" s="33"/>
      <c r="D3" s="33"/>
      <c r="E3" s="33"/>
      <c r="F3" s="33"/>
      <c r="G3" s="33"/>
      <c r="H3" s="93" t="s">
        <v>87</v>
      </c>
    </row>
    <row r="4" spans="3:8" ht="37.799999999999997" thickBot="1" x14ac:dyDescent="0.35">
      <c r="C4" s="1" t="s">
        <v>75</v>
      </c>
      <c r="D4" s="34"/>
      <c r="E4" s="34"/>
      <c r="F4" s="34" t="s">
        <v>67</v>
      </c>
      <c r="G4" s="34" t="s">
        <v>66</v>
      </c>
      <c r="H4" s="94"/>
    </row>
    <row r="5" spans="3:8" x14ac:dyDescent="0.55000000000000004">
      <c r="C5" s="33"/>
      <c r="D5" s="33"/>
      <c r="E5" s="33"/>
      <c r="F5" s="33"/>
      <c r="G5" s="33"/>
      <c r="H5" s="33"/>
    </row>
    <row r="6" spans="3:8" x14ac:dyDescent="0.3">
      <c r="C6" s="2" t="s">
        <v>114</v>
      </c>
      <c r="D6" s="3"/>
      <c r="E6" s="3"/>
      <c r="F6" s="56">
        <v>9012897</v>
      </c>
      <c r="G6" s="56">
        <v>13312363</v>
      </c>
      <c r="H6" s="73">
        <f>H30</f>
        <v>14563970.239120224</v>
      </c>
    </row>
    <row r="7" spans="3:8" x14ac:dyDescent="0.3">
      <c r="C7" s="4" t="s">
        <v>113</v>
      </c>
      <c r="D7" s="5"/>
      <c r="E7" s="5"/>
      <c r="F7" s="57">
        <v>135995</v>
      </c>
      <c r="G7" s="57">
        <v>165834</v>
      </c>
      <c r="H7" s="5">
        <f>G7*1.2</f>
        <v>199000.8</v>
      </c>
    </row>
    <row r="8" spans="3:8" x14ac:dyDescent="0.3">
      <c r="C8" s="2" t="s">
        <v>112</v>
      </c>
      <c r="D8" s="3"/>
      <c r="E8" s="3"/>
      <c r="F8" s="56">
        <v>5519074</v>
      </c>
      <c r="G8" s="56">
        <v>11796277</v>
      </c>
      <c r="H8" s="76">
        <f>H51</f>
        <v>17396277</v>
      </c>
    </row>
    <row r="9" spans="3:8" x14ac:dyDescent="0.3">
      <c r="C9" s="8" t="s">
        <v>59</v>
      </c>
      <c r="D9" s="9"/>
      <c r="E9" s="9"/>
      <c r="F9" s="59">
        <v>14667966</v>
      </c>
      <c r="G9" s="59">
        <v>25274474</v>
      </c>
      <c r="H9" s="79">
        <f>SUM(H6:H8)</f>
        <v>32159248.039120227</v>
      </c>
    </row>
    <row r="10" spans="3:8" x14ac:dyDescent="0.3">
      <c r="C10" s="2" t="s">
        <v>111</v>
      </c>
      <c r="D10" s="3"/>
      <c r="E10" s="3"/>
      <c r="F10" s="56">
        <v>-34120</v>
      </c>
      <c r="G10" s="56">
        <v>-130177</v>
      </c>
      <c r="H10" s="3">
        <f>G10</f>
        <v>-130177</v>
      </c>
    </row>
    <row r="11" spans="3:8" x14ac:dyDescent="0.3">
      <c r="C11" s="8" t="s">
        <v>110</v>
      </c>
      <c r="D11" s="9"/>
      <c r="E11" s="9"/>
      <c r="F11" s="59">
        <v>14633846</v>
      </c>
      <c r="G11" s="59">
        <v>25144297</v>
      </c>
      <c r="H11" s="79">
        <f>SUM(H9:H10)</f>
        <v>32029071.039120227</v>
      </c>
    </row>
    <row r="12" spans="3:8" x14ac:dyDescent="0.3">
      <c r="C12" s="2" t="s">
        <v>109</v>
      </c>
      <c r="D12" s="3"/>
      <c r="E12" s="3"/>
      <c r="F12" s="56">
        <v>5949</v>
      </c>
      <c r="G12" s="56">
        <v>348726</v>
      </c>
      <c r="H12" s="3">
        <v>0</v>
      </c>
    </row>
    <row r="13" spans="3:8" x14ac:dyDescent="0.3">
      <c r="C13" s="4" t="s">
        <v>108</v>
      </c>
      <c r="D13" s="5"/>
      <c r="E13" s="5"/>
      <c r="F13" s="57">
        <v>-348726</v>
      </c>
      <c r="G13" s="57">
        <v>-368499</v>
      </c>
      <c r="H13" s="5">
        <v>0</v>
      </c>
    </row>
    <row r="14" spans="3:8" x14ac:dyDescent="0.3">
      <c r="C14" s="2" t="s">
        <v>107</v>
      </c>
      <c r="D14" s="3"/>
      <c r="E14" s="3"/>
      <c r="F14" s="56">
        <v>-769228</v>
      </c>
      <c r="G14" s="56">
        <v>-322365</v>
      </c>
      <c r="H14" s="3">
        <v>0</v>
      </c>
    </row>
    <row r="15" spans="3:8" x14ac:dyDescent="0.3">
      <c r="C15" s="8" t="s">
        <v>106</v>
      </c>
      <c r="D15" s="9"/>
      <c r="E15" s="9"/>
      <c r="F15" s="59">
        <v>13521841</v>
      </c>
      <c r="G15" s="59">
        <v>24802159</v>
      </c>
      <c r="H15" s="9">
        <v>0</v>
      </c>
    </row>
    <row r="16" spans="3:8" x14ac:dyDescent="0.3">
      <c r="C16" s="2" t="s">
        <v>105</v>
      </c>
      <c r="D16" s="3"/>
      <c r="E16" s="3"/>
      <c r="F16" s="56">
        <v>247914</v>
      </c>
      <c r="G16" s="56">
        <v>595660</v>
      </c>
      <c r="H16" s="3">
        <v>0</v>
      </c>
    </row>
    <row r="17" spans="3:8" x14ac:dyDescent="0.3">
      <c r="C17" s="4" t="s">
        <v>104</v>
      </c>
      <c r="D17" s="5"/>
      <c r="E17" s="5"/>
      <c r="F17" s="57">
        <v>-595660</v>
      </c>
      <c r="G17" s="57">
        <v>-1775726</v>
      </c>
      <c r="H17" s="5">
        <v>0</v>
      </c>
    </row>
    <row r="18" spans="3:8" x14ac:dyDescent="0.3">
      <c r="C18" s="6" t="s">
        <v>2</v>
      </c>
      <c r="D18" s="7"/>
      <c r="E18" s="7"/>
      <c r="F18" s="58">
        <v>13174095</v>
      </c>
      <c r="G18" s="58">
        <v>23622093</v>
      </c>
      <c r="H18" s="75">
        <f>SUM(H11:H17)</f>
        <v>32029071.039120227</v>
      </c>
    </row>
    <row r="19" spans="3:8" x14ac:dyDescent="0.3">
      <c r="C19" s="6" t="s">
        <v>103</v>
      </c>
      <c r="D19" s="7"/>
      <c r="E19" s="7"/>
      <c r="F19" s="58">
        <v>13174095</v>
      </c>
      <c r="G19" s="58">
        <v>23622093</v>
      </c>
      <c r="H19" s="75">
        <f>SUM(H18)</f>
        <v>32029071.039120227</v>
      </c>
    </row>
    <row r="20" spans="3:8" x14ac:dyDescent="0.3">
      <c r="C20" s="2"/>
      <c r="D20" s="3"/>
      <c r="E20" s="3"/>
      <c r="F20" s="3"/>
      <c r="G20" s="3"/>
      <c r="H20" s="3"/>
    </row>
    <row r="21" spans="3:8" ht="37.799999999999997" thickBot="1" x14ac:dyDescent="0.35">
      <c r="C21" s="64" t="s">
        <v>137</v>
      </c>
      <c r="D21" s="34"/>
      <c r="E21" s="34"/>
      <c r="F21" s="34" t="s">
        <v>67</v>
      </c>
      <c r="G21" s="34" t="s">
        <v>66</v>
      </c>
      <c r="H21" s="66" t="s">
        <v>87</v>
      </c>
    </row>
    <row r="22" spans="3:8" x14ac:dyDescent="0.3">
      <c r="C22" s="4" t="s">
        <v>100</v>
      </c>
      <c r="D22" s="5" t="s">
        <v>20</v>
      </c>
      <c r="E22" s="5"/>
      <c r="F22" s="5">
        <v>2033948</v>
      </c>
      <c r="G22" s="5">
        <v>2062021</v>
      </c>
      <c r="H22" s="68">
        <f>H25*درآمد!J79</f>
        <v>1950216.4016925343</v>
      </c>
    </row>
    <row r="23" spans="3:8" x14ac:dyDescent="0.3">
      <c r="C23" s="7" t="s">
        <v>59</v>
      </c>
      <c r="D23" s="7"/>
      <c r="E23" s="7"/>
      <c r="F23" s="7">
        <f>SUM(F22)</f>
        <v>2033948</v>
      </c>
      <c r="G23" s="7">
        <v>2062021</v>
      </c>
      <c r="H23" s="69">
        <f>SUM(H22)</f>
        <v>1950216.4016925343</v>
      </c>
    </row>
    <row r="24" spans="3:8" x14ac:dyDescent="0.55000000000000004">
      <c r="C24" s="33" t="s">
        <v>138</v>
      </c>
      <c r="D24" s="33"/>
      <c r="E24" s="33"/>
      <c r="F24" s="33">
        <f>درآمد!H66</f>
        <v>908291</v>
      </c>
      <c r="G24" s="33">
        <f>درآمد!I66</f>
        <v>1018768</v>
      </c>
      <c r="H24" s="33">
        <f>درآمد!J65</f>
        <v>963529.5</v>
      </c>
    </row>
    <row r="25" spans="3:8" x14ac:dyDescent="0.3">
      <c r="C25" s="7" t="s">
        <v>139</v>
      </c>
      <c r="D25" s="7"/>
      <c r="E25" s="7"/>
      <c r="F25" s="65">
        <f>F22/F24</f>
        <v>2.2393131716597434</v>
      </c>
      <c r="G25" s="65">
        <f>G22/G24</f>
        <v>2.0240339311796207</v>
      </c>
      <c r="H25" s="65">
        <f>G25</f>
        <v>2.0240339311796207</v>
      </c>
    </row>
    <row r="26" spans="3:8" x14ac:dyDescent="0.55000000000000004">
      <c r="C26" s="33"/>
      <c r="D26" s="33"/>
      <c r="E26" s="33"/>
      <c r="F26" s="33"/>
      <c r="G26" s="33"/>
      <c r="H26" s="33"/>
    </row>
    <row r="27" spans="3:8" ht="37.799999999999997" thickBot="1" x14ac:dyDescent="0.35">
      <c r="C27" s="1" t="s">
        <v>102</v>
      </c>
      <c r="D27" s="34"/>
      <c r="E27" s="34"/>
      <c r="F27" s="34" t="s">
        <v>67</v>
      </c>
      <c r="G27" s="34" t="s">
        <v>66</v>
      </c>
      <c r="H27" s="66" t="s">
        <v>87</v>
      </c>
    </row>
    <row r="28" spans="3:8" x14ac:dyDescent="0.55000000000000004">
      <c r="C28" s="33"/>
      <c r="D28" s="33"/>
      <c r="E28" s="33"/>
      <c r="F28" s="33"/>
      <c r="G28" s="33"/>
      <c r="H28" s="33"/>
    </row>
    <row r="29" spans="3:8" x14ac:dyDescent="0.3">
      <c r="C29" s="4" t="s">
        <v>100</v>
      </c>
      <c r="D29" s="5" t="s">
        <v>47</v>
      </c>
      <c r="E29" s="5"/>
      <c r="F29" s="5">
        <v>8575365</v>
      </c>
      <c r="G29" s="5">
        <v>12777080</v>
      </c>
      <c r="H29" s="74">
        <f>H22*H35/1000000</f>
        <v>14563970.239120224</v>
      </c>
    </row>
    <row r="30" spans="3:8" x14ac:dyDescent="0.3">
      <c r="C30" s="6" t="s">
        <v>59</v>
      </c>
      <c r="D30" s="7"/>
      <c r="E30" s="7"/>
      <c r="F30" s="7">
        <f>SUM(F29)</f>
        <v>8575365</v>
      </c>
      <c r="G30" s="7">
        <f>G29</f>
        <v>12777080</v>
      </c>
      <c r="H30" s="75">
        <f>SUM(H29)</f>
        <v>14563970.239120224</v>
      </c>
    </row>
    <row r="31" spans="3:8" x14ac:dyDescent="0.3">
      <c r="C31" s="3"/>
      <c r="D31" s="3"/>
      <c r="E31" s="3"/>
      <c r="F31" s="3"/>
      <c r="G31" s="3"/>
      <c r="H31" s="3"/>
    </row>
    <row r="32" spans="3:8" x14ac:dyDescent="0.55000000000000004">
      <c r="C32" s="33"/>
      <c r="D32" s="33"/>
      <c r="E32" s="33"/>
      <c r="F32" s="33"/>
      <c r="G32" s="33"/>
      <c r="H32" s="33"/>
    </row>
    <row r="33" spans="3:8" ht="37.799999999999997" thickBot="1" x14ac:dyDescent="0.35">
      <c r="C33" s="1" t="s">
        <v>101</v>
      </c>
      <c r="D33" s="34"/>
      <c r="E33" s="34"/>
      <c r="F33" s="34" t="s">
        <v>67</v>
      </c>
      <c r="G33" s="34" t="s">
        <v>66</v>
      </c>
      <c r="H33" s="66" t="s">
        <v>87</v>
      </c>
    </row>
    <row r="34" spans="3:8" x14ac:dyDescent="0.55000000000000004">
      <c r="C34" s="33" t="s">
        <v>131</v>
      </c>
      <c r="D34" s="33"/>
      <c r="E34" s="33"/>
      <c r="F34" s="33"/>
      <c r="G34" s="71">
        <f>پنل!C5</f>
        <v>4978434.5999999996</v>
      </c>
      <c r="H34" s="71">
        <f>پنل!D5</f>
        <v>6000000</v>
      </c>
    </row>
    <row r="35" spans="3:8" x14ac:dyDescent="0.3">
      <c r="C35" s="2" t="s">
        <v>100</v>
      </c>
      <c r="D35" s="3" t="s">
        <v>17</v>
      </c>
      <c r="E35" s="3"/>
      <c r="F35" s="3">
        <v>4336949</v>
      </c>
      <c r="G35" s="56">
        <v>6196387</v>
      </c>
      <c r="H35" s="73">
        <f>H36*H34</f>
        <v>7467873.9377233172</v>
      </c>
    </row>
    <row r="36" spans="3:8" x14ac:dyDescent="0.3">
      <c r="C36" s="70" t="s">
        <v>141</v>
      </c>
      <c r="D36" s="70"/>
      <c r="E36" s="70"/>
      <c r="F36" s="70"/>
      <c r="G36" s="72">
        <f>G35/G34</f>
        <v>1.2446456562872195</v>
      </c>
      <c r="H36" s="72">
        <f>G36</f>
        <v>1.2446456562872195</v>
      </c>
    </row>
    <row r="37" spans="3:8" x14ac:dyDescent="0.55000000000000004">
      <c r="C37" s="33"/>
      <c r="D37" s="33"/>
      <c r="E37" s="33"/>
      <c r="F37" s="33"/>
      <c r="G37" s="33"/>
      <c r="H37" s="33"/>
    </row>
    <row r="38" spans="3:8" x14ac:dyDescent="0.55000000000000004">
      <c r="C38" s="33"/>
      <c r="D38" s="33"/>
      <c r="E38" s="33"/>
      <c r="F38" s="33"/>
      <c r="G38" s="33"/>
      <c r="H38" s="33"/>
    </row>
    <row r="39" spans="3:8" ht="37.799999999999997" thickBot="1" x14ac:dyDescent="0.35">
      <c r="C39" s="1" t="s">
        <v>99</v>
      </c>
      <c r="D39" s="34"/>
      <c r="E39" s="34"/>
      <c r="F39" s="34" t="s">
        <v>67</v>
      </c>
      <c r="G39" s="34" t="s">
        <v>66</v>
      </c>
      <c r="H39" s="66" t="s">
        <v>87</v>
      </c>
    </row>
    <row r="40" spans="3:8" x14ac:dyDescent="0.55000000000000004">
      <c r="C40" s="33"/>
      <c r="D40" s="33"/>
      <c r="E40" s="33"/>
      <c r="F40" s="33"/>
      <c r="G40" s="33"/>
      <c r="H40" s="33"/>
    </row>
    <row r="41" spans="3:8" x14ac:dyDescent="0.3">
      <c r="C41" s="2" t="s">
        <v>97</v>
      </c>
      <c r="D41" s="3"/>
      <c r="E41" s="3"/>
      <c r="F41" s="56">
        <v>378164</v>
      </c>
      <c r="G41" s="56">
        <v>418372</v>
      </c>
      <c r="H41" s="76">
        <f>G41+100000</f>
        <v>518372</v>
      </c>
    </row>
    <row r="42" spans="3:8" x14ac:dyDescent="0.3">
      <c r="C42" s="4" t="s">
        <v>96</v>
      </c>
      <c r="D42" s="5"/>
      <c r="E42" s="5"/>
      <c r="F42" s="57">
        <v>757131</v>
      </c>
      <c r="G42" s="57">
        <v>831178</v>
      </c>
      <c r="H42" s="77">
        <f>G42</f>
        <v>831178</v>
      </c>
    </row>
    <row r="43" spans="3:8" x14ac:dyDescent="0.3">
      <c r="C43" s="2" t="s">
        <v>95</v>
      </c>
      <c r="D43" s="3"/>
      <c r="E43" s="3"/>
      <c r="F43" s="56">
        <v>1222891</v>
      </c>
      <c r="G43" s="56">
        <v>1549079</v>
      </c>
      <c r="H43" s="76">
        <f>G43+400000</f>
        <v>1949079</v>
      </c>
    </row>
    <row r="44" spans="3:8" x14ac:dyDescent="0.3">
      <c r="C44" s="4" t="s">
        <v>94</v>
      </c>
      <c r="D44" s="5"/>
      <c r="E44" s="5"/>
      <c r="F44" s="57">
        <v>1949009</v>
      </c>
      <c r="G44" s="57">
        <v>6565990</v>
      </c>
      <c r="H44" s="74">
        <f>G44+4000000</f>
        <v>10565990</v>
      </c>
    </row>
    <row r="45" spans="3:8" x14ac:dyDescent="0.3">
      <c r="C45" s="2" t="s">
        <v>93</v>
      </c>
      <c r="D45" s="3"/>
      <c r="E45" s="3"/>
      <c r="F45" s="56">
        <v>0</v>
      </c>
      <c r="G45" s="56">
        <v>0</v>
      </c>
      <c r="H45" s="3">
        <v>0</v>
      </c>
    </row>
    <row r="46" spans="3:8" x14ac:dyDescent="0.3">
      <c r="C46" s="4" t="s">
        <v>92</v>
      </c>
      <c r="D46" s="5"/>
      <c r="E46" s="5"/>
      <c r="F46" s="57">
        <v>0</v>
      </c>
      <c r="G46" s="57">
        <v>0</v>
      </c>
      <c r="H46" s="5">
        <v>0</v>
      </c>
    </row>
    <row r="47" spans="3:8" x14ac:dyDescent="0.3">
      <c r="C47" s="2" t="s">
        <v>91</v>
      </c>
      <c r="D47" s="3"/>
      <c r="E47" s="3"/>
      <c r="F47" s="56">
        <v>0</v>
      </c>
      <c r="G47" s="56">
        <v>0</v>
      </c>
      <c r="H47" s="3">
        <v>0</v>
      </c>
    </row>
    <row r="48" spans="3:8" x14ac:dyDescent="0.3">
      <c r="C48" s="4" t="s">
        <v>90</v>
      </c>
      <c r="D48" s="5"/>
      <c r="E48" s="5"/>
      <c r="F48" s="57">
        <v>0</v>
      </c>
      <c r="G48" s="57">
        <v>0</v>
      </c>
      <c r="H48" s="5">
        <v>0</v>
      </c>
    </row>
    <row r="49" spans="3:8" x14ac:dyDescent="0.3">
      <c r="C49" s="2" t="s">
        <v>89</v>
      </c>
      <c r="D49" s="3"/>
      <c r="E49" s="3"/>
      <c r="F49" s="56">
        <v>248407</v>
      </c>
      <c r="G49" s="56">
        <v>300574</v>
      </c>
      <c r="H49" s="76">
        <f>G49+100000</f>
        <v>400574</v>
      </c>
    </row>
    <row r="50" spans="3:8" x14ac:dyDescent="0.3">
      <c r="C50" s="4" t="s">
        <v>88</v>
      </c>
      <c r="D50" s="5"/>
      <c r="E50" s="5"/>
      <c r="F50" s="57">
        <v>963472</v>
      </c>
      <c r="G50" s="57">
        <v>2131084</v>
      </c>
      <c r="H50" s="77">
        <f>G50+1000000</f>
        <v>3131084</v>
      </c>
    </row>
    <row r="51" spans="3:8" x14ac:dyDescent="0.3">
      <c r="C51" s="6" t="s">
        <v>59</v>
      </c>
      <c r="D51" s="7"/>
      <c r="E51" s="7"/>
      <c r="F51" s="58">
        <v>5519074</v>
      </c>
      <c r="G51" s="58">
        <v>11796277</v>
      </c>
      <c r="H51" s="78">
        <f>SUM(H41:H50)</f>
        <v>17396277</v>
      </c>
    </row>
    <row r="52" spans="3:8" x14ac:dyDescent="0.55000000000000004">
      <c r="C52" s="33"/>
      <c r="D52" s="33"/>
      <c r="E52" s="33"/>
      <c r="F52" s="33"/>
      <c r="G52" s="33"/>
      <c r="H52" s="33"/>
    </row>
    <row r="53" spans="3:8" ht="37.799999999999997" thickBot="1" x14ac:dyDescent="0.35">
      <c r="C53" s="1" t="s">
        <v>98</v>
      </c>
      <c r="D53" s="34"/>
      <c r="E53" s="34"/>
      <c r="F53" s="34" t="s">
        <v>67</v>
      </c>
      <c r="G53" s="34" t="s">
        <v>66</v>
      </c>
      <c r="H53" s="66" t="s">
        <v>87</v>
      </c>
    </row>
    <row r="54" spans="3:8" x14ac:dyDescent="0.55000000000000004">
      <c r="C54" s="33"/>
      <c r="D54" s="33"/>
      <c r="E54" s="33"/>
      <c r="F54" s="33"/>
      <c r="G54" s="33"/>
      <c r="H54" s="33"/>
    </row>
    <row r="55" spans="3:8" x14ac:dyDescent="0.3">
      <c r="C55" s="2" t="s">
        <v>97</v>
      </c>
      <c r="D55" s="3"/>
      <c r="E55" s="3"/>
      <c r="F55" s="3">
        <v>59643</v>
      </c>
      <c r="G55" s="3">
        <v>80348</v>
      </c>
      <c r="H55" s="3">
        <f>G55+F55-20000</f>
        <v>119991</v>
      </c>
    </row>
    <row r="56" spans="3:8" x14ac:dyDescent="0.3">
      <c r="C56" s="4" t="s">
        <v>96</v>
      </c>
      <c r="D56" s="5"/>
      <c r="E56" s="5"/>
      <c r="F56" s="5">
        <v>1796</v>
      </c>
      <c r="G56" s="5">
        <v>2881</v>
      </c>
      <c r="H56" s="5">
        <f>G56+1500</f>
        <v>4381</v>
      </c>
    </row>
    <row r="57" spans="3:8" x14ac:dyDescent="0.3">
      <c r="C57" s="2" t="s">
        <v>95</v>
      </c>
      <c r="D57" s="3"/>
      <c r="E57" s="3"/>
      <c r="F57" s="3">
        <v>0</v>
      </c>
      <c r="G57" s="3">
        <v>0</v>
      </c>
      <c r="H57" s="3"/>
    </row>
    <row r="58" spans="3:8" x14ac:dyDescent="0.3">
      <c r="C58" s="4" t="s">
        <v>94</v>
      </c>
      <c r="D58" s="5"/>
      <c r="E58" s="5"/>
      <c r="F58" s="5">
        <v>0</v>
      </c>
      <c r="G58" s="5">
        <v>0</v>
      </c>
      <c r="H58" s="5"/>
    </row>
    <row r="59" spans="3:8" x14ac:dyDescent="0.3">
      <c r="C59" s="2" t="s">
        <v>93</v>
      </c>
      <c r="D59" s="3"/>
      <c r="E59" s="3"/>
      <c r="F59" s="3">
        <v>0</v>
      </c>
      <c r="G59" s="3">
        <v>0</v>
      </c>
      <c r="H59" s="3"/>
    </row>
    <row r="60" spans="3:8" x14ac:dyDescent="0.3">
      <c r="C60" s="4" t="s">
        <v>92</v>
      </c>
      <c r="D60" s="5"/>
      <c r="E60" s="5"/>
      <c r="F60" s="5">
        <v>0</v>
      </c>
      <c r="G60" s="5">
        <v>0</v>
      </c>
      <c r="H60" s="5"/>
    </row>
    <row r="61" spans="3:8" x14ac:dyDescent="0.3">
      <c r="C61" s="2" t="s">
        <v>91</v>
      </c>
      <c r="D61" s="3"/>
      <c r="E61" s="3"/>
      <c r="F61" s="3">
        <v>0</v>
      </c>
      <c r="G61" s="3">
        <v>0</v>
      </c>
      <c r="H61" s="3"/>
    </row>
    <row r="62" spans="3:8" x14ac:dyDescent="0.3">
      <c r="C62" s="4" t="s">
        <v>90</v>
      </c>
      <c r="D62" s="5"/>
      <c r="E62" s="5"/>
      <c r="F62" s="5">
        <v>0</v>
      </c>
      <c r="G62" s="57">
        <v>657500</v>
      </c>
      <c r="H62" s="57">
        <f>G62*2</f>
        <v>1315000</v>
      </c>
    </row>
    <row r="63" spans="3:8" x14ac:dyDescent="0.3">
      <c r="C63" s="2" t="s">
        <v>89</v>
      </c>
      <c r="D63" s="3"/>
      <c r="E63" s="3"/>
      <c r="F63" s="3">
        <v>236689</v>
      </c>
      <c r="G63" s="3">
        <v>315210</v>
      </c>
      <c r="H63" s="3">
        <f>G63*2</f>
        <v>630420</v>
      </c>
    </row>
    <row r="64" spans="3:8" x14ac:dyDescent="0.3">
      <c r="C64" s="4" t="s">
        <v>88</v>
      </c>
      <c r="D64" s="5"/>
      <c r="E64" s="5"/>
      <c r="F64" s="5">
        <v>55696</v>
      </c>
      <c r="G64" s="5">
        <v>57050</v>
      </c>
      <c r="H64" s="5">
        <f>G64</f>
        <v>57050</v>
      </c>
    </row>
    <row r="65" spans="3:8" x14ac:dyDescent="0.3">
      <c r="C65" s="6" t="s">
        <v>59</v>
      </c>
      <c r="D65" s="7"/>
      <c r="E65" s="7"/>
      <c r="F65" s="7">
        <v>353824</v>
      </c>
      <c r="G65" s="7">
        <v>1112989</v>
      </c>
      <c r="H65" s="7">
        <f>SUM(H55:H64)</f>
        <v>2126842</v>
      </c>
    </row>
  </sheetData>
  <mergeCells count="2">
    <mergeCell ref="C1:H2"/>
    <mergeCell ref="H3:H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rightToLeft="1" workbookViewId="0">
      <selection activeCell="D4" sqref="D4"/>
    </sheetView>
  </sheetViews>
  <sheetFormatPr defaultRowHeight="14.4" x14ac:dyDescent="0.3"/>
  <cols>
    <col min="1" max="1" width="14.88671875" style="36" customWidth="1"/>
    <col min="2" max="2" width="8.88671875" style="36"/>
    <col min="3" max="4" width="10.109375" style="36" bestFit="1" customWidth="1"/>
    <col min="5" max="7" width="8.88671875" style="36"/>
    <col min="8" max="8" width="10" style="36" bestFit="1" customWidth="1"/>
    <col min="9" max="16" width="9" style="36" bestFit="1" customWidth="1"/>
    <col min="17" max="16384" width="8.88671875" style="36"/>
  </cols>
  <sheetData>
    <row r="1" spans="1:16" ht="25.2" thickBot="1" x14ac:dyDescent="0.35">
      <c r="A1" s="44" t="s">
        <v>57</v>
      </c>
      <c r="B1" s="44" t="s">
        <v>58</v>
      </c>
      <c r="C1" s="44" t="s">
        <v>126</v>
      </c>
      <c r="D1" s="44">
        <v>1398</v>
      </c>
    </row>
    <row r="2" spans="1:16" ht="21.6" thickBot="1" x14ac:dyDescent="0.65">
      <c r="A2" s="45" t="s">
        <v>127</v>
      </c>
      <c r="B2" s="45" t="s">
        <v>20</v>
      </c>
      <c r="C2" s="45"/>
      <c r="D2" s="46">
        <f>AVERAGE(درآمد!H66:I66)</f>
        <v>963529.5</v>
      </c>
    </row>
    <row r="3" spans="1:16" ht="21.6" thickBot="1" x14ac:dyDescent="0.65">
      <c r="A3" s="45" t="s">
        <v>128</v>
      </c>
      <c r="B3" s="45" t="s">
        <v>129</v>
      </c>
      <c r="C3" s="45"/>
      <c r="D3" s="46">
        <v>400</v>
      </c>
    </row>
    <row r="4" spans="1:16" ht="34.799999999999997" thickBot="1" x14ac:dyDescent="0.75">
      <c r="A4" s="45" t="s">
        <v>130</v>
      </c>
      <c r="B4" s="45" t="s">
        <v>48</v>
      </c>
      <c r="C4" s="45"/>
      <c r="D4" s="46">
        <v>100000</v>
      </c>
      <c r="G4" s="84"/>
      <c r="H4" s="97" t="s">
        <v>144</v>
      </c>
      <c r="I4" s="97"/>
      <c r="J4" s="97"/>
      <c r="K4" s="97"/>
      <c r="L4" s="97"/>
      <c r="M4" s="97"/>
      <c r="N4" s="97"/>
      <c r="O4" s="97"/>
      <c r="P4" s="97"/>
    </row>
    <row r="5" spans="1:16" ht="25.2" thickBot="1" x14ac:dyDescent="0.65">
      <c r="A5" s="45" t="s">
        <v>131</v>
      </c>
      <c r="B5" s="45" t="s">
        <v>48</v>
      </c>
      <c r="C5" s="46">
        <f>درآمد!I115*0.15</f>
        <v>4978434.5999999996</v>
      </c>
      <c r="D5" s="46">
        <f>D3*D4*0.15</f>
        <v>6000000</v>
      </c>
      <c r="G5" s="95" t="s">
        <v>143</v>
      </c>
      <c r="H5" s="86"/>
      <c r="I5" s="80"/>
      <c r="J5" s="80"/>
      <c r="K5" s="80"/>
      <c r="L5" s="80"/>
      <c r="M5" s="80"/>
      <c r="N5" s="80"/>
      <c r="O5" s="80"/>
      <c r="P5" s="80"/>
    </row>
    <row r="6" spans="1:16" ht="24.6" x14ac:dyDescent="0.3">
      <c r="G6" s="95"/>
      <c r="H6" s="87">
        <f>D8</f>
        <v>909.56543567952303</v>
      </c>
      <c r="I6" s="81">
        <v>360</v>
      </c>
      <c r="J6" s="81">
        <v>380</v>
      </c>
      <c r="K6" s="81">
        <v>400</v>
      </c>
      <c r="L6" s="81">
        <v>420</v>
      </c>
      <c r="M6" s="81">
        <v>440</v>
      </c>
      <c r="N6" s="81">
        <v>460</v>
      </c>
      <c r="O6" s="81">
        <v>480</v>
      </c>
      <c r="P6" s="81">
        <v>500</v>
      </c>
    </row>
    <row r="7" spans="1:16" ht="25.2" thickBot="1" x14ac:dyDescent="0.75">
      <c r="G7" s="96" t="s">
        <v>130</v>
      </c>
      <c r="H7" s="81">
        <v>100000</v>
      </c>
      <c r="I7" s="85">
        <f t="dataTable" ref="I7:P17" dt2D="1" dtr="1" r1="D3" r2="D4"/>
        <v>537.36176639728467</v>
      </c>
      <c r="J7" s="85">
        <v>723.46360103840379</v>
      </c>
      <c r="K7" s="85">
        <v>909.56543567952303</v>
      </c>
      <c r="L7" s="85">
        <v>1095.6672703206423</v>
      </c>
      <c r="M7" s="85">
        <v>1281.7691049617604</v>
      </c>
      <c r="N7" s="85">
        <v>1467.8709396028785</v>
      </c>
      <c r="O7" s="85">
        <v>1653.9727742439986</v>
      </c>
      <c r="P7" s="85">
        <v>1840.074608885119</v>
      </c>
    </row>
    <row r="8" spans="1:16" ht="25.2" thickBot="1" x14ac:dyDescent="0.75">
      <c r="A8" s="45" t="s">
        <v>132</v>
      </c>
      <c r="B8" s="45" t="s">
        <v>48</v>
      </c>
      <c r="C8" s="46">
        <f>'صورت سود و زیان'!H18</f>
        <v>859</v>
      </c>
      <c r="D8" s="46">
        <f>'صورت سود و زیان'!I18</f>
        <v>909.56543567952303</v>
      </c>
      <c r="G8" s="96"/>
      <c r="H8" s="81">
        <v>105000</v>
      </c>
      <c r="I8" s="85">
        <v>704.85341757429183</v>
      </c>
      <c r="J8" s="85">
        <v>900.26034394746591</v>
      </c>
      <c r="K8" s="85">
        <v>1095.6672703206423</v>
      </c>
      <c r="L8" s="85">
        <v>1291.0741966938153</v>
      </c>
      <c r="M8" s="85">
        <v>1486.4811230669927</v>
      </c>
      <c r="N8" s="85">
        <v>1681.8880494401667</v>
      </c>
      <c r="O8" s="85">
        <v>1877.2949758133409</v>
      </c>
      <c r="P8" s="85">
        <v>2072.7019021865162</v>
      </c>
    </row>
    <row r="9" spans="1:16" ht="24.6" x14ac:dyDescent="0.7">
      <c r="A9" s="82"/>
      <c r="B9" s="82"/>
      <c r="C9" s="82"/>
      <c r="D9" s="82"/>
      <c r="G9" s="96"/>
      <c r="H9" s="81">
        <v>110000</v>
      </c>
      <c r="I9" s="85">
        <v>872.34506875129841</v>
      </c>
      <c r="J9" s="85">
        <v>1077.0570868565292</v>
      </c>
      <c r="K9" s="85">
        <v>1281.7691049617604</v>
      </c>
      <c r="L9" s="85">
        <v>1486.4811230669927</v>
      </c>
      <c r="M9" s="85">
        <v>1691.1931411722217</v>
      </c>
      <c r="N9" s="85">
        <v>1895.9051592774531</v>
      </c>
      <c r="O9" s="85">
        <v>2100.6171773826841</v>
      </c>
      <c r="P9" s="85">
        <v>2305.3291954879155</v>
      </c>
    </row>
    <row r="10" spans="1:16" ht="24.6" x14ac:dyDescent="0.7">
      <c r="A10" s="82" t="s">
        <v>145</v>
      </c>
      <c r="B10" s="82" t="s">
        <v>48</v>
      </c>
      <c r="C10" s="82">
        <v>4988</v>
      </c>
      <c r="D10" s="82"/>
      <c r="G10" s="96"/>
      <c r="H10" s="81">
        <v>115000</v>
      </c>
      <c r="I10" s="85">
        <v>1039.8367199283061</v>
      </c>
      <c r="J10" s="85">
        <v>1253.8538297655923</v>
      </c>
      <c r="K10" s="85">
        <v>1467.8709396028785</v>
      </c>
      <c r="L10" s="85">
        <v>1681.8880494401667</v>
      </c>
      <c r="M10" s="85">
        <v>1895.9051592774531</v>
      </c>
      <c r="N10" s="85">
        <v>2109.9222691147402</v>
      </c>
      <c r="O10" s="85">
        <v>2323.9393789520263</v>
      </c>
      <c r="P10" s="85">
        <v>2537.9564887893139</v>
      </c>
    </row>
    <row r="11" spans="1:16" ht="24.6" x14ac:dyDescent="0.7">
      <c r="A11" s="82"/>
      <c r="B11" s="82"/>
      <c r="C11" s="82"/>
      <c r="D11" s="82" t="s">
        <v>146</v>
      </c>
      <c r="G11" s="96"/>
      <c r="H11" s="81">
        <v>120000</v>
      </c>
      <c r="I11" s="85">
        <v>1207.3283711053134</v>
      </c>
      <c r="J11" s="85">
        <v>1430.6505726746564</v>
      </c>
      <c r="K11" s="85">
        <v>1653.9727742439986</v>
      </c>
      <c r="L11" s="85">
        <v>1877.2949758133409</v>
      </c>
      <c r="M11" s="85">
        <v>2100.6171773826841</v>
      </c>
      <c r="N11" s="85">
        <v>2323.9393789520263</v>
      </c>
      <c r="O11" s="85">
        <v>2547.2615805213695</v>
      </c>
      <c r="P11" s="85">
        <v>2770.5837820907132</v>
      </c>
    </row>
    <row r="12" spans="1:16" ht="24.6" x14ac:dyDescent="0.7">
      <c r="A12" s="82"/>
      <c r="B12" s="82"/>
      <c r="C12" s="83">
        <f>C10/D12</f>
        <v>623.5</v>
      </c>
      <c r="D12" s="82">
        <v>8</v>
      </c>
      <c r="G12" s="96"/>
      <c r="H12" s="81">
        <v>125000</v>
      </c>
      <c r="I12" s="85">
        <v>1374.8200222823207</v>
      </c>
      <c r="J12" s="85">
        <v>1607.4473155837188</v>
      </c>
      <c r="K12" s="85">
        <v>1840.074608885119</v>
      </c>
      <c r="L12" s="85">
        <v>2072.7019021865162</v>
      </c>
      <c r="M12" s="85">
        <v>2305.3291954879155</v>
      </c>
      <c r="N12" s="85">
        <v>2537.9564887893139</v>
      </c>
      <c r="O12" s="85">
        <v>2770.5837820907132</v>
      </c>
      <c r="P12" s="85">
        <v>3003.2110753921102</v>
      </c>
    </row>
    <row r="13" spans="1:16" ht="24.6" x14ac:dyDescent="0.7">
      <c r="A13" s="82"/>
      <c r="B13" s="82"/>
      <c r="C13" s="83">
        <f>C10/D13</f>
        <v>997.6</v>
      </c>
      <c r="D13" s="82">
        <v>5</v>
      </c>
      <c r="G13" s="96"/>
      <c r="H13" s="81">
        <v>130000</v>
      </c>
      <c r="I13" s="85">
        <v>1542.3116734593277</v>
      </c>
      <c r="J13" s="85">
        <v>1784.2440584927817</v>
      </c>
      <c r="K13" s="85">
        <v>2026.1764435262362</v>
      </c>
      <c r="L13" s="85">
        <v>2268.1088285596902</v>
      </c>
      <c r="M13" s="85">
        <v>2510.0412135931456</v>
      </c>
      <c r="N13" s="85">
        <v>2751.973598626601</v>
      </c>
      <c r="O13" s="85">
        <v>2993.9059836600559</v>
      </c>
      <c r="P13" s="85">
        <v>3235.8383686935094</v>
      </c>
    </row>
    <row r="14" spans="1:16" ht="24.6" x14ac:dyDescent="0.7">
      <c r="A14" s="82"/>
      <c r="B14" s="82"/>
      <c r="C14" s="83">
        <f>C10/D14</f>
        <v>1662.6666666666667</v>
      </c>
      <c r="D14" s="82">
        <v>3</v>
      </c>
      <c r="G14" s="96"/>
      <c r="H14" s="81">
        <v>135000</v>
      </c>
      <c r="I14" s="85">
        <v>1709.8033246363348</v>
      </c>
      <c r="J14" s="85">
        <v>1961.0408014018451</v>
      </c>
      <c r="K14" s="85">
        <v>2212.2782781673554</v>
      </c>
      <c r="L14" s="85">
        <v>2463.5157549328655</v>
      </c>
      <c r="M14" s="85">
        <v>2714.7532316983766</v>
      </c>
      <c r="N14" s="85">
        <v>2965.9907084638867</v>
      </c>
      <c r="O14" s="85">
        <v>3217.2281852293986</v>
      </c>
      <c r="P14" s="85">
        <v>3468.4656619949083</v>
      </c>
    </row>
    <row r="15" spans="1:16" ht="24.6" x14ac:dyDescent="0.7">
      <c r="G15" s="96"/>
      <c r="H15" s="81">
        <v>140000</v>
      </c>
      <c r="I15" s="85">
        <v>1877.2949758133409</v>
      </c>
      <c r="J15" s="85">
        <v>2137.8375443109071</v>
      </c>
      <c r="K15" s="85">
        <v>2398.3801128084724</v>
      </c>
      <c r="L15" s="85">
        <v>2658.9226813060418</v>
      </c>
      <c r="M15" s="85">
        <v>2919.4652498036066</v>
      </c>
      <c r="N15" s="85">
        <v>3180.0078183011742</v>
      </c>
      <c r="O15" s="85">
        <v>3440.5503867987413</v>
      </c>
      <c r="P15" s="85">
        <v>3701.0929552963057</v>
      </c>
    </row>
    <row r="16" spans="1:16" ht="24.6" x14ac:dyDescent="0.7">
      <c r="G16" s="96"/>
      <c r="H16" s="81">
        <v>145000</v>
      </c>
      <c r="I16" s="85">
        <v>2044.7866269903479</v>
      </c>
      <c r="J16" s="85">
        <v>2314.6342872199716</v>
      </c>
      <c r="K16" s="85">
        <v>2584.4819474495935</v>
      </c>
      <c r="L16" s="85">
        <v>2854.3296076792162</v>
      </c>
      <c r="M16" s="85">
        <v>3124.177267908839</v>
      </c>
      <c r="N16" s="85">
        <v>3394.0249281384617</v>
      </c>
      <c r="O16" s="85">
        <v>3663.8725883680841</v>
      </c>
      <c r="P16" s="85">
        <v>3933.7202485977045</v>
      </c>
    </row>
    <row r="17" spans="7:16" ht="24.6" x14ac:dyDescent="0.7">
      <c r="G17" s="96"/>
      <c r="H17" s="81">
        <v>150000</v>
      </c>
      <c r="I17" s="85">
        <v>2212.2782781673554</v>
      </c>
      <c r="J17" s="85">
        <v>2491.4310301290338</v>
      </c>
      <c r="K17" s="85">
        <v>2770.5837820907132</v>
      </c>
      <c r="L17" s="85">
        <v>3049.7365340523897</v>
      </c>
      <c r="M17" s="85">
        <v>3328.8892860140691</v>
      </c>
      <c r="N17" s="85">
        <v>3608.0420379757479</v>
      </c>
      <c r="O17" s="85">
        <v>3887.1947899374259</v>
      </c>
      <c r="P17" s="85">
        <v>4166.3475418991038</v>
      </c>
    </row>
  </sheetData>
  <mergeCells count="3">
    <mergeCell ref="G5:G6"/>
    <mergeCell ref="G7:G17"/>
    <mergeCell ref="H4:P4"/>
  </mergeCells>
  <conditionalFormatting sqref="I7:P17">
    <cfRule type="colorScale" priority="1">
      <colorScale>
        <cfvo type="num" val="$C$12"/>
        <cfvo type="num" val="$C$13"/>
        <cfvo type="num" val="$C$14"/>
        <color rgb="FFF8696B"/>
        <color rgb="FFFFEB84"/>
        <color rgb="FF63BE7B"/>
      </colorScale>
    </cfRule>
    <cfRule type="colorScale" priority="2">
      <colorScale>
        <cfvo type="num" val="$C$12"/>
        <cfvo type="num" val="&quot;0+$C$13&quot;"/>
        <cfvo type="num" val="$C$14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صورت سود و زیان</vt:lpstr>
      <vt:lpstr>درآمد</vt:lpstr>
      <vt:lpstr>هزینه</vt:lpstr>
      <vt:lpstr>پنل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2019-09-07T10:29:29Z</dcterms:created>
  <dcterms:modified xsi:type="dcterms:W3CDTF">2019-09-08T06:07:50Z</dcterms:modified>
</cp:coreProperties>
</file>