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2"/>
  </bookViews>
  <sheets>
    <sheet name="gozaresh faalit mahane" sheetId="1" r:id="rId1"/>
    <sheet name="sood va ziyan" sheetId="2" r:id="rId2"/>
    <sheet name="panel" sheetId="3" r:id="rId3"/>
    <sheet name="toolid va forosh" sheetId="4" r:id="rId4"/>
    <sheet name="gozaresh faalit mahane 31-06-98" sheetId="5" r:id="rId5"/>
    <sheet name="anbardari" sheetId="6" r:id="rId6"/>
    <sheet name="bahaye tamam shode" sheetId="7" r:id="rId7"/>
  </sheets>
  <calcPr calcId="124519"/>
</workbook>
</file>

<file path=xl/calcChain.xml><?xml version="1.0" encoding="utf-8"?>
<calcChain xmlns="http://schemas.openxmlformats.org/spreadsheetml/2006/main">
  <c r="D28" i="2"/>
  <c r="C29"/>
  <c r="C12"/>
  <c r="C13"/>
  <c r="C11"/>
  <c r="C9"/>
  <c r="C8"/>
  <c r="C7"/>
  <c r="I25" i="7"/>
  <c r="I21"/>
  <c r="I22"/>
  <c r="I23"/>
  <c r="I24"/>
  <c r="I20"/>
  <c r="F21"/>
  <c r="F22"/>
  <c r="F23"/>
  <c r="F24"/>
  <c r="E24"/>
  <c r="E23"/>
  <c r="E22"/>
  <c r="E21"/>
  <c r="D4"/>
  <c r="D24" s="1"/>
  <c r="E20"/>
  <c r="D10" i="3"/>
  <c r="D5"/>
  <c r="D11"/>
  <c r="D12" s="1"/>
  <c r="D17"/>
  <c r="D8" i="6"/>
  <c r="D6"/>
  <c r="D12" s="1"/>
  <c r="D2"/>
  <c r="D16" i="3"/>
  <c r="D15"/>
  <c r="D25" i="4"/>
  <c r="E25"/>
  <c r="F25"/>
  <c r="G25"/>
  <c r="C25"/>
  <c r="D18" i="3" l="1"/>
  <c r="D19" s="1"/>
  <c r="C4" i="2" s="1"/>
  <c r="D23" i="7"/>
  <c r="D21"/>
  <c r="D20"/>
  <c r="D22"/>
  <c r="F20"/>
  <c r="F25" s="1"/>
  <c r="C47" s="1"/>
  <c r="C5" i="2" s="1"/>
  <c r="C6" l="1"/>
  <c r="C10" s="1"/>
  <c r="C14" s="1"/>
  <c r="C15"/>
  <c r="C16" l="1"/>
  <c r="C18" s="1"/>
  <c r="C28" s="1"/>
  <c r="D20" i="3" s="1"/>
  <c r="F7" l="1"/>
  <c r="D22"/>
</calcChain>
</file>

<file path=xl/comments1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حداقل قیمت ممکن را در نظر گرفته ایم با توجه ب گزارش فعالیت ماهانه شرکت در اخرین ماه متوجه میشویم ک میانگین نرخدلار در حد همین مقدار بوده است ک ب نظرم برای سال اینده 12 خواهد بود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با توجه ب اطلاعات شرکت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مطابق با سال گذشته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با توجه ب فروش سال گذشته این مقدار را تخمین زده ایم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اخرین نرخ جهانی را ب اندازه ده درصد تقلیل داده ایم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میانگین نرخ سال گذشته را از گزارش فعالیت ماهانه بهره گرفتیم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از گزارش گردش مقداری ریالی موجودی کالا استخراج شده است
</t>
        </r>
      </text>
    </comment>
    <comment ref="D3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با توجه ب مقدار انبار در سال گذشته این مقدار زیاد می باشد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:
انبار ما زیاد می باشد برای اینکه مقدار انبار متناسب سال گذشته باشد 
</t>
        </r>
      </text>
    </comment>
    <comment ref="B8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از گزارش گردش مقداری ریالی موجودی کالا استخراج شده است
</t>
        </r>
      </text>
    </comment>
  </commentList>
</comments>
</file>

<file path=xl/sharedStrings.xml><?xml version="1.0" encoding="utf-8"?>
<sst xmlns="http://schemas.openxmlformats.org/spreadsheetml/2006/main" count="471" uniqueCount="180">
  <si>
    <t>۱۳۹۸/۰۳/۳۱</t>
  </si>
  <si>
    <t>۱۳۹۷/۰۳/۳۱</t>
  </si>
  <si>
    <t>۱۳۹۷/۰۶/۳۱</t>
  </si>
  <si>
    <t>دوره منتهی به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</si>
  <si>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</si>
  <si>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</si>
  <si>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</si>
  <si>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</si>
  <si>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هزینه‌های فروش، اداری و عمومی</t>
  </si>
  <si>
    <t>سایر درآمدهای عملیاتی</t>
  </si>
  <si>
    <t>سایر هزینه‌های عملیاتی</t>
  </si>
  <si>
    <t>سود (زیان)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</si>
  <si>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</si>
  <si>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</si>
  <si>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</si>
  <si>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</si>
  <si>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</si>
  <si>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عملیات در حال تداوم</t>
  </si>
  <si>
    <t>سود (زیان) عملیات متوقف ‌شده پس از اثر مالیاتی</t>
  </si>
  <si>
    <t>سود (زیان) انباشته ابتدای دوره</t>
  </si>
  <si>
    <t>تعدیلات سنواتی</t>
  </si>
  <si>
    <t>سود (زیان) انباشته ابتدای دوره تعدیل ‌شده</t>
  </si>
  <si>
    <t>سود سهام‌ مصوب</t>
  </si>
  <si>
    <t>تغییرات سرمایه از محل سود (زیان) انباشته</t>
  </si>
  <si>
    <t>سود (زیان) انباشته ابتدای دوره تخصیص نیافته</t>
  </si>
  <si>
    <t>انتقال از سایر اقلام حقوق صاحبان سهام</t>
  </si>
  <si>
    <t>سود قابل تخصیص</t>
  </si>
  <si>
    <t>سود (زیان) انباشته‌ پايان‌ دوره</t>
  </si>
  <si>
    <t>سود (زیان) خالص هر سهم– ریال</t>
  </si>
  <si>
    <t>سرمایه</t>
  </si>
  <si>
    <t>حسابرسی نشده</t>
  </si>
  <si>
    <t>حسابرسی شده</t>
  </si>
  <si>
    <t>۱۳۹۷/۱۲/۲۹</t>
  </si>
  <si>
    <t>۱۳۹۶/۱۲/۲۹</t>
  </si>
  <si>
    <t>۱۳۹۷/۰۹/۳۰</t>
  </si>
  <si>
    <t>۱۳۹۶/۰۹/۳۰</t>
  </si>
  <si>
    <t>نرح دلار</t>
  </si>
  <si>
    <t>واحد</t>
  </si>
  <si>
    <t>تن</t>
  </si>
  <si>
    <t>جمع</t>
  </si>
  <si>
    <t xml:space="preserve">شرح </t>
  </si>
  <si>
    <t>جمع خوراک</t>
  </si>
  <si>
    <t>جمع تولید</t>
  </si>
  <si>
    <t>جمع فروش</t>
  </si>
  <si>
    <t>نسبت تولید به خوراک</t>
  </si>
  <si>
    <t>نسبت فروش به تولید</t>
  </si>
  <si>
    <t>نرخ دلار</t>
  </si>
  <si>
    <t>قیمت نفت</t>
  </si>
  <si>
    <t>دلار</t>
  </si>
  <si>
    <t>۱۳۹4/۰6/۳۱</t>
  </si>
  <si>
    <t>۱۳۹5/۰6/۳۱</t>
  </si>
  <si>
    <t>۱۳۹6/۰6/۳۱</t>
  </si>
  <si>
    <t>۱۳۹7/۰6/۳۱</t>
  </si>
  <si>
    <t>۱۳۹7/۰9/۳0</t>
  </si>
  <si>
    <t>آمونیاک</t>
  </si>
  <si>
    <t>اوره صنعتی</t>
  </si>
  <si>
    <t>مقدار تولید (تن)</t>
  </si>
  <si>
    <t>مقدار فروش</t>
  </si>
  <si>
    <t>اوره  صنعتی صادراتی</t>
  </si>
  <si>
    <t>اوره صنعتی داخلی</t>
  </si>
  <si>
    <t>مبلغ فروش</t>
  </si>
  <si>
    <t>تومان</t>
  </si>
  <si>
    <t>فاکتور</t>
  </si>
  <si>
    <t>نرخ خوراک</t>
  </si>
  <si>
    <t>سنت</t>
  </si>
  <si>
    <t xml:space="preserve">ظرفیت اسمی </t>
  </si>
  <si>
    <t>مقدار فروش اوره (تخمینی)</t>
  </si>
  <si>
    <t>تخمین حجم تولید اوره برای 99-06-31</t>
  </si>
  <si>
    <t>موجودی پایان دوره اوره 31-06-98</t>
  </si>
  <si>
    <t>موجودی ابتدای دوره اوره منتهی ب 31-06-98</t>
  </si>
  <si>
    <t>تولید اوره طی دوره</t>
  </si>
  <si>
    <t>فروش  اوره طی دوره</t>
  </si>
  <si>
    <t>نسبت تبدیل امونیاک ب اوره</t>
  </si>
  <si>
    <t>تخمین اونیاک لازم برای تولید اوره</t>
  </si>
  <si>
    <t>فروش  امونیاک طی دوره</t>
  </si>
  <si>
    <t>تولید امونیاک طی دوره</t>
  </si>
  <si>
    <t>موجودی ابتدای دوره امونیاک منتهی ب 31-06-98</t>
  </si>
  <si>
    <t>موجودی پایان دوره امونیاک 31-06-98</t>
  </si>
  <si>
    <t>تعدیلات امونیاک</t>
  </si>
  <si>
    <t>موجودی آمونیاک ابتدای دوره منتهی  31-06-99</t>
  </si>
  <si>
    <t>موجودی اوره ابتدای دوره منتهی  31-06-99</t>
  </si>
  <si>
    <t>بدون واحد</t>
  </si>
  <si>
    <t>شرح</t>
  </si>
  <si>
    <t>از ابتدای سال مالی تا پایان مورخ 1398/05/31</t>
  </si>
  <si>
    <t>از ابتدای سال مالی تا پایان مورخ 1398/06/31</t>
  </si>
  <si>
    <t>نام محصول</t>
  </si>
  <si>
    <t>مقدار/تعداد تولید</t>
  </si>
  <si>
    <t>مقدار/تعداد فروش</t>
  </si>
  <si>
    <t>نرخ فروش (ریال)</t>
  </si>
  <si>
    <t>مبلغ فروش (میلیون ریال)</t>
  </si>
  <si>
    <t>آمونياک</t>
  </si>
  <si>
    <t>اوره صنعتي</t>
  </si>
  <si>
    <t>اوره صنعتي(داخلي)</t>
  </si>
  <si>
    <t>اوره صنعتي(صادراتي)</t>
  </si>
  <si>
    <t>lمرداد</t>
  </si>
  <si>
    <t>تیر</t>
  </si>
  <si>
    <t>از ابتدای سال مالی تا پایان مورخ 1398/04/31</t>
  </si>
  <si>
    <t>خرداد</t>
  </si>
  <si>
    <t>از ابتدای سال مالی تا پایان مورخ 1398/03/31</t>
  </si>
  <si>
    <t>اردیبهشت</t>
  </si>
  <si>
    <t>از ابتدای سال مالی تا پایان مورخ 1398/02/31</t>
  </si>
  <si>
    <t>از ابتدای سال مالی تا پایان مورخ 1398/01/31</t>
  </si>
  <si>
    <t>از ابتدای سال مالی تا پایان مورخ 1397/12/29</t>
  </si>
  <si>
    <t>از ابتدای سال مالی تا پایان مورخ 1397/11/30</t>
  </si>
  <si>
    <t>از ابتدای سال مالی تا پایان مورخ 1397/10/30</t>
  </si>
  <si>
    <t>از ابتدای سال مالی تا پایان مورخ 1397/09/30</t>
  </si>
  <si>
    <t>از ابتدای سال مالی تا پایان مورخ 1397/08/30</t>
  </si>
  <si>
    <t>تعداد تولید</t>
  </si>
  <si>
    <t>تعداد فروش</t>
  </si>
  <si>
    <t>از ابتدای سال مالی تا پایان مورخ 1397/07/30</t>
  </si>
  <si>
    <t>مهر</t>
  </si>
  <si>
    <t>ابان</t>
  </si>
  <si>
    <t>اذر</t>
  </si>
  <si>
    <t>دی</t>
  </si>
  <si>
    <t>بهمن</t>
  </si>
  <si>
    <t>اسفند</t>
  </si>
  <si>
    <t>فروردین</t>
  </si>
  <si>
    <t xml:space="preserve">تیر </t>
  </si>
  <si>
    <t>نرخ</t>
  </si>
  <si>
    <t>مهر 97</t>
  </si>
  <si>
    <t>مرداد 98</t>
  </si>
  <si>
    <t>%</t>
  </si>
  <si>
    <t>نسبت تولید  اوره صادراتی ب کل تولید  اوره</t>
  </si>
  <si>
    <t>نرخ اوره جهانی</t>
  </si>
  <si>
    <t>تخفیف</t>
  </si>
  <si>
    <t>درامد</t>
  </si>
  <si>
    <t>تن/تومان</t>
  </si>
  <si>
    <t>نرخ امونیاک جهانی</t>
  </si>
  <si>
    <t>نرخ اوره فروش صادراتی</t>
  </si>
  <si>
    <t>نرخ اوره فروش داخلی</t>
  </si>
  <si>
    <t>نرخ امونیاک صادراتی</t>
  </si>
  <si>
    <t>مقدار فروش امونیاک (تخمینی)</t>
  </si>
  <si>
    <t>میلیون  تومان</t>
  </si>
  <si>
    <t>مقدار امونیاک تولیدی در سال 98</t>
  </si>
  <si>
    <t>مووع</t>
  </si>
  <si>
    <t>مصرف</t>
  </si>
  <si>
    <t>مقدار</t>
  </si>
  <si>
    <t>مبلغ</t>
  </si>
  <si>
    <t>ريال</t>
  </si>
  <si>
    <t>ميليون ريال</t>
  </si>
  <si>
    <t xml:space="preserve">مواد اوليه داخلي: </t>
  </si>
  <si>
    <t xml:space="preserve">گاز طبيعي </t>
  </si>
  <si>
    <t xml:space="preserve">متر مکعب </t>
  </si>
  <si>
    <t xml:space="preserve">برق راکتيو </t>
  </si>
  <si>
    <t xml:space="preserve">مگا هرتز </t>
  </si>
  <si>
    <t xml:space="preserve">اب خنک کننده </t>
  </si>
  <si>
    <t xml:space="preserve">بخار </t>
  </si>
  <si>
    <t xml:space="preserve">تن </t>
  </si>
  <si>
    <t xml:space="preserve">مواد شيمايي </t>
  </si>
  <si>
    <t xml:space="preserve">جمع مواد اوليه داخلي: </t>
  </si>
  <si>
    <t xml:space="preserve">مواد اوليه وارداتي: </t>
  </si>
  <si>
    <t xml:space="preserve">جمع مواد اوليه وارداتي: </t>
  </si>
  <si>
    <t xml:space="preserve">جمع كـل </t>
  </si>
  <si>
    <t>خرید مصرف مواد اولیه</t>
  </si>
  <si>
    <t>مقدار مصرفی در سال 97</t>
  </si>
  <si>
    <t>مقدار تولید امونیاک در سال 97</t>
  </si>
  <si>
    <t>نرخ در سال 97</t>
  </si>
  <si>
    <t>۱۳۹۸/۰6/۳۱</t>
  </si>
  <si>
    <t>هزينه سربار</t>
  </si>
  <si>
    <t>هزينه هاي اداري، عمومي و فروش</t>
  </si>
  <si>
    <t>سال مالي منتهي به ۱۳۹۷/۰۶/۳۱</t>
  </si>
  <si>
    <t>دوره ۱۲ ماهه منتهي به ۱۳۹۸/۰۶/۳۱</t>
  </si>
  <si>
    <t>برآورد در دوره ۱۲ ماهه منتهي به ۱۳۹۹/۰۶/۳۱</t>
  </si>
  <si>
    <t xml:space="preserve">هزينه حقوق و دستمزد </t>
  </si>
  <si>
    <t xml:space="preserve">هزينه استهلاک </t>
  </si>
  <si>
    <t xml:space="preserve">هزينه انرژي (آب، برق، گاز و سوخت) </t>
  </si>
  <si>
    <t xml:space="preserve">هزينه مواد مصرفي </t>
  </si>
  <si>
    <t xml:space="preserve">هزينه تبليغات </t>
  </si>
  <si>
    <t xml:space="preserve">حق العمل و کميسيون فروش </t>
  </si>
  <si>
    <t xml:space="preserve">هزينه خدمات پس از فروش </t>
  </si>
  <si>
    <t xml:space="preserve">هزينه مطالبات مشکوک الوصول </t>
  </si>
  <si>
    <t xml:space="preserve">هزينه حمل و نقل و انتقال </t>
  </si>
  <si>
    <t xml:space="preserve">ساير هزينه ها </t>
  </si>
  <si>
    <t xml:space="preserve">جمع </t>
  </si>
  <si>
    <t>جمع کل</t>
  </si>
  <si>
    <t>میلیون ریال</t>
  </si>
  <si>
    <t>سود</t>
  </si>
  <si>
    <t>ریال</t>
  </si>
  <si>
    <t>قیمت سهم</t>
  </si>
  <si>
    <t>P/E</t>
  </si>
</sst>
</file>

<file path=xl/styles.xml><?xml version="1.0" encoding="utf-8"?>
<styleSheet xmlns="http://schemas.openxmlformats.org/spreadsheetml/2006/main">
  <numFmts count="4">
    <numFmt numFmtId="164" formatCode="[$-3000401]#,##0"/>
    <numFmt numFmtId="165" formatCode="[$-3000401]0"/>
    <numFmt numFmtId="166" formatCode="0.0%"/>
    <numFmt numFmtId="167" formatCode="[$-3000401]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6400"/>
      <name val="Tahoma"/>
      <family val="2"/>
    </font>
    <font>
      <b/>
      <sz val="8"/>
      <color rgb="FF555555"/>
      <name val="Tahoma"/>
      <family val="2"/>
    </font>
    <font>
      <sz val="8"/>
      <color rgb="FF333333"/>
      <name val="Tahoma"/>
      <family val="2"/>
    </font>
    <font>
      <sz val="8"/>
      <color rgb="FF555555"/>
      <name val="Tahoma"/>
      <family val="2"/>
    </font>
    <font>
      <sz val="8"/>
      <color rgb="FFFF0000"/>
      <name val="Tahom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Tahoma"/>
      <family val="2"/>
    </font>
    <font>
      <b/>
      <sz val="12"/>
      <color rgb="FFFFFFFF"/>
      <name val="B Mitra"/>
      <charset val="178"/>
    </font>
    <font>
      <sz val="9"/>
      <color rgb="FF055274"/>
      <name val="Tahoma"/>
      <family val="2"/>
    </font>
    <font>
      <sz val="11"/>
      <color theme="1"/>
      <name val="B Nazanin"/>
      <charset val="178"/>
    </font>
    <font>
      <b/>
      <sz val="10"/>
      <color rgb="FFFFFFFF"/>
      <name val="B Nazanin"/>
      <charset val="178"/>
    </font>
    <font>
      <b/>
      <sz val="9"/>
      <color rgb="FFFFFFFF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rgb="FF055274"/>
      <name val="Calibri"/>
      <family val="2"/>
      <scheme val="minor"/>
    </font>
    <font>
      <sz val="10"/>
      <color rgb="FF055274"/>
      <name val="B Nazanin"/>
      <charset val="178"/>
    </font>
    <font>
      <b/>
      <sz val="12"/>
      <color theme="1"/>
      <name val="Calibri"/>
      <family val="2"/>
      <scheme val="minor"/>
    </font>
    <font>
      <sz val="12"/>
      <color rgb="FF055274"/>
      <name val="Calibri"/>
      <family val="2"/>
      <scheme val="minor"/>
    </font>
    <font>
      <sz val="8"/>
      <color rgb="FF006400"/>
      <name val="B Nazanin"/>
      <charset val="178"/>
    </font>
    <font>
      <u/>
      <sz val="11"/>
      <color rgb="FFFFFF00"/>
      <name val="B Nazanin"/>
      <charset val="178"/>
    </font>
    <font>
      <b/>
      <u/>
      <sz val="9"/>
      <color rgb="FFFFFF00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0E4F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54B1B"/>
        <bgColor indexed="64"/>
      </patternFill>
    </fill>
  </fills>
  <borders count="14">
    <border>
      <left/>
      <right/>
      <top/>
      <bottom/>
      <diagonal/>
    </border>
    <border>
      <left style="medium">
        <color rgb="FFBCBCBC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/>
      <diagonal/>
    </border>
    <border>
      <left style="medium">
        <color rgb="FFBCBCBC"/>
      </left>
      <right style="medium">
        <color rgb="FFD3D3D3"/>
      </right>
      <top/>
      <bottom/>
      <diagonal/>
    </border>
    <border>
      <left style="medium">
        <color rgb="FFD3D3D3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D3D3D3"/>
      </right>
      <top/>
      <bottom style="medium">
        <color rgb="FFD3D3D3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1C6EA4"/>
      </top>
      <bottom/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/>
      <bottom/>
      <diagonal/>
    </border>
    <border>
      <left style="medium">
        <color rgb="FF1C6EA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justify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164" fontId="12" fillId="7" borderId="7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165" fontId="12" fillId="8" borderId="7" xfId="0" applyNumberFormat="1" applyFont="1" applyFill="1" applyBorder="1" applyAlignment="1">
      <alignment horizontal="center" vertical="center" wrapText="1"/>
    </xf>
    <xf numFmtId="166" fontId="12" fillId="8" borderId="7" xfId="1" applyNumberFormat="1" applyFont="1" applyFill="1" applyBorder="1" applyAlignment="1">
      <alignment horizontal="center" vertical="center" wrapText="1"/>
    </xf>
    <xf numFmtId="9" fontId="12" fillId="7" borderId="7" xfId="1" applyFont="1" applyFill="1" applyBorder="1" applyAlignment="1">
      <alignment horizontal="center" vertical="center" wrapText="1"/>
    </xf>
    <xf numFmtId="165" fontId="12" fillId="8" borderId="7" xfId="0" applyNumberFormat="1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vertical="center" wrapText="1"/>
    </xf>
    <xf numFmtId="1" fontId="13" fillId="0" borderId="0" xfId="0" applyNumberFormat="1" applyFont="1"/>
    <xf numFmtId="0" fontId="10" fillId="6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/>
    <xf numFmtId="0" fontId="0" fillId="0" borderId="0" xfId="0" applyNumberFormat="1"/>
    <xf numFmtId="0" fontId="15" fillId="6" borderId="8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20" fillId="9" borderId="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164" fontId="0" fillId="0" borderId="12" xfId="0" applyNumberFormat="1" applyBorder="1" applyAlignment="1">
      <alignment horizontal="center" wrapText="1"/>
    </xf>
    <xf numFmtId="165" fontId="0" fillId="0" borderId="12" xfId="0" applyNumberFormat="1" applyBorder="1" applyAlignment="1">
      <alignment horizontal="center" wrapText="1"/>
    </xf>
    <xf numFmtId="0" fontId="13" fillId="0" borderId="0" xfId="0" applyFont="1"/>
    <xf numFmtId="0" fontId="13" fillId="0" borderId="12" xfId="0" applyFont="1" applyBorder="1" applyAlignment="1">
      <alignment horizontal="center" wrapText="1"/>
    </xf>
    <xf numFmtId="164" fontId="13" fillId="0" borderId="12" xfId="0" applyNumberFormat="1" applyFont="1" applyBorder="1" applyAlignment="1">
      <alignment horizontal="center" wrapText="1"/>
    </xf>
    <xf numFmtId="165" fontId="13" fillId="0" borderId="12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center" wrapText="1"/>
    </xf>
    <xf numFmtId="0" fontId="22" fillId="10" borderId="0" xfId="0" applyFont="1" applyFill="1" applyAlignment="1">
      <alignment horizontal="center" vertical="center" wrapText="1"/>
    </xf>
    <xf numFmtId="0" fontId="13" fillId="11" borderId="0" xfId="0" applyFont="1" applyFill="1"/>
    <xf numFmtId="0" fontId="13" fillId="11" borderId="12" xfId="0" applyFont="1" applyFill="1" applyBorder="1" applyAlignment="1">
      <alignment horizontal="center" wrapText="1"/>
    </xf>
    <xf numFmtId="0" fontId="23" fillId="0" borderId="0" xfId="0" applyFont="1"/>
    <xf numFmtId="0" fontId="24" fillId="10" borderId="0" xfId="0" applyFont="1" applyFill="1" applyAlignment="1">
      <alignment horizontal="center" vertical="center" wrapText="1"/>
    </xf>
    <xf numFmtId="0" fontId="25" fillId="0" borderId="12" xfId="0" applyFont="1" applyBorder="1" applyAlignment="1">
      <alignment horizontal="center" wrapText="1"/>
    </xf>
    <xf numFmtId="164" fontId="25" fillId="0" borderId="12" xfId="0" applyNumberFormat="1" applyFont="1" applyBorder="1" applyAlignment="1">
      <alignment horizontal="center" wrapText="1"/>
    </xf>
    <xf numFmtId="165" fontId="25" fillId="0" borderId="12" xfId="0" applyNumberFormat="1" applyFont="1" applyBorder="1" applyAlignment="1">
      <alignment horizontal="center" wrapText="1"/>
    </xf>
    <xf numFmtId="9" fontId="20" fillId="9" borderId="8" xfId="1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20" fillId="12" borderId="8" xfId="0" applyNumberFormat="1" applyFont="1" applyFill="1" applyBorder="1" applyAlignment="1">
      <alignment horizontal="center" vertical="center" wrapText="1"/>
    </xf>
    <xf numFmtId="9" fontId="20" fillId="9" borderId="8" xfId="0" applyNumberFormat="1" applyFont="1" applyFill="1" applyBorder="1" applyAlignment="1">
      <alignment horizontal="center" vertical="center" wrapText="1"/>
    </xf>
    <xf numFmtId="1" fontId="20" fillId="9" borderId="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6" borderId="8" xfId="0" applyFont="1" applyFill="1" applyBorder="1" applyAlignment="1">
      <alignment horizontal="right" vertical="center" wrapText="1"/>
    </xf>
    <xf numFmtId="0" fontId="15" fillId="6" borderId="0" xfId="0" applyFont="1" applyFill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165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wrapText="1"/>
    </xf>
    <xf numFmtId="167" fontId="26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27" fillId="0" borderId="0" xfId="0" applyFont="1" applyAlignment="1">
      <alignment horizontal="center" wrapText="1"/>
    </xf>
    <xf numFmtId="0" fontId="8" fillId="10" borderId="0" xfId="0" applyFont="1" applyFill="1"/>
    <xf numFmtId="0" fontId="28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wrapText="1"/>
    </xf>
    <xf numFmtId="0" fontId="4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2" fillId="5" borderId="13" xfId="0" applyFont="1" applyFill="1" applyBorder="1" applyAlignment="1">
      <alignment horizontal="justify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15" fillId="6" borderId="11" xfId="0" applyNumberFormat="1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10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1" fontId="31" fillId="0" borderId="0" xfId="0" applyNumberFormat="1" applyFont="1" applyAlignment="1">
      <alignment horizontal="center"/>
    </xf>
    <xf numFmtId="1" fontId="32" fillId="14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54B1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'gozaresh faalit mahane 31-06-98'!$M$4</c:f>
              <c:strCache>
                <c:ptCount val="1"/>
                <c:pt idx="0">
                  <c:v>آمونياک</c:v>
                </c:pt>
              </c:strCache>
            </c:strRef>
          </c:tx>
          <c:marker>
            <c:symbol val="none"/>
          </c:marker>
          <c:cat>
            <c:strRef>
              <c:f>'gozaresh faalit mahane 31-06-98'!$N$3:$X$3</c:f>
              <c:strCache>
                <c:ptCount val="11"/>
                <c:pt idx="0">
                  <c:v>مهر 97</c:v>
                </c:pt>
                <c:pt idx="1">
                  <c:v>ابان</c:v>
                </c:pt>
                <c:pt idx="2">
                  <c:v>اذر</c:v>
                </c:pt>
                <c:pt idx="3">
                  <c:v>دی</c:v>
                </c:pt>
                <c:pt idx="4">
                  <c:v>بهمن</c:v>
                </c:pt>
                <c:pt idx="5">
                  <c:v>اسفند</c:v>
                </c:pt>
                <c:pt idx="6">
                  <c:v>فروردین</c:v>
                </c:pt>
                <c:pt idx="7">
                  <c:v>اردیبهشت</c:v>
                </c:pt>
                <c:pt idx="8">
                  <c:v>خرداد</c:v>
                </c:pt>
                <c:pt idx="9">
                  <c:v>تیر </c:v>
                </c:pt>
                <c:pt idx="10">
                  <c:v>مرداد 98</c:v>
                </c:pt>
              </c:strCache>
            </c:strRef>
          </c:cat>
          <c:val>
            <c:numRef>
              <c:f>'gozaresh faalit mahane 31-06-98'!$N$4:$X$4</c:f>
              <c:numCache>
                <c:formatCode>[$-3000401]#,##0</c:formatCode>
                <c:ptCount val="11"/>
                <c:pt idx="0">
                  <c:v>25239031</c:v>
                </c:pt>
                <c:pt idx="1">
                  <c:v>25397586</c:v>
                </c:pt>
                <c:pt idx="2">
                  <c:v>25397586</c:v>
                </c:pt>
                <c:pt idx="3">
                  <c:v>25397586</c:v>
                </c:pt>
                <c:pt idx="4">
                  <c:v>23401865</c:v>
                </c:pt>
                <c:pt idx="5">
                  <c:v>23401865</c:v>
                </c:pt>
                <c:pt idx="6">
                  <c:v>21091151</c:v>
                </c:pt>
                <c:pt idx="7">
                  <c:v>19845630</c:v>
                </c:pt>
                <c:pt idx="8">
                  <c:v>19162649</c:v>
                </c:pt>
                <c:pt idx="9">
                  <c:v>18797104</c:v>
                </c:pt>
                <c:pt idx="10">
                  <c:v>18797104</c:v>
                </c:pt>
              </c:numCache>
            </c:numRef>
          </c:val>
        </c:ser>
        <c:ser>
          <c:idx val="1"/>
          <c:order val="1"/>
          <c:tx>
            <c:strRef>
              <c:f>'gozaresh faalit mahane 31-06-98'!$M$5</c:f>
              <c:strCache>
                <c:ptCount val="1"/>
                <c:pt idx="0">
                  <c:v>اوره صنعتي(داخلي)</c:v>
                </c:pt>
              </c:strCache>
            </c:strRef>
          </c:tx>
          <c:marker>
            <c:symbol val="none"/>
          </c:marker>
          <c:cat>
            <c:strRef>
              <c:f>'gozaresh faalit mahane 31-06-98'!$N$3:$X$3</c:f>
              <c:strCache>
                <c:ptCount val="11"/>
                <c:pt idx="0">
                  <c:v>مهر 97</c:v>
                </c:pt>
                <c:pt idx="1">
                  <c:v>ابان</c:v>
                </c:pt>
                <c:pt idx="2">
                  <c:v>اذر</c:v>
                </c:pt>
                <c:pt idx="3">
                  <c:v>دی</c:v>
                </c:pt>
                <c:pt idx="4">
                  <c:v>بهمن</c:v>
                </c:pt>
                <c:pt idx="5">
                  <c:v>اسفند</c:v>
                </c:pt>
                <c:pt idx="6">
                  <c:v>فروردین</c:v>
                </c:pt>
                <c:pt idx="7">
                  <c:v>اردیبهشت</c:v>
                </c:pt>
                <c:pt idx="8">
                  <c:v>خرداد</c:v>
                </c:pt>
                <c:pt idx="9">
                  <c:v>تیر </c:v>
                </c:pt>
                <c:pt idx="10">
                  <c:v>مرداد 98</c:v>
                </c:pt>
              </c:strCache>
            </c:strRef>
          </c:cat>
          <c:val>
            <c:numRef>
              <c:f>'gozaresh faalit mahane 31-06-98'!$N$5:$X$5</c:f>
              <c:numCache>
                <c:formatCode>[$-3000401]#,##0</c:formatCode>
                <c:ptCount val="11"/>
                <c:pt idx="0">
                  <c:v>6551565</c:v>
                </c:pt>
                <c:pt idx="1">
                  <c:v>7116282</c:v>
                </c:pt>
                <c:pt idx="2">
                  <c:v>6276649</c:v>
                </c:pt>
                <c:pt idx="3">
                  <c:v>6227663</c:v>
                </c:pt>
                <c:pt idx="4">
                  <c:v>6215127</c:v>
                </c:pt>
                <c:pt idx="5">
                  <c:v>17011302</c:v>
                </c:pt>
                <c:pt idx="6">
                  <c:v>16910046</c:v>
                </c:pt>
                <c:pt idx="7">
                  <c:v>16816139</c:v>
                </c:pt>
                <c:pt idx="8">
                  <c:v>16928600</c:v>
                </c:pt>
                <c:pt idx="9">
                  <c:v>16933432</c:v>
                </c:pt>
                <c:pt idx="10">
                  <c:v>16937844</c:v>
                </c:pt>
              </c:numCache>
            </c:numRef>
          </c:val>
        </c:ser>
        <c:ser>
          <c:idx val="2"/>
          <c:order val="2"/>
          <c:tx>
            <c:strRef>
              <c:f>'gozaresh faalit mahane 31-06-98'!$M$6</c:f>
              <c:strCache>
                <c:ptCount val="1"/>
                <c:pt idx="0">
                  <c:v>اوره صنعتي(صادراتي)</c:v>
                </c:pt>
              </c:strCache>
            </c:strRef>
          </c:tx>
          <c:marker>
            <c:symbol val="none"/>
          </c:marker>
          <c:cat>
            <c:strRef>
              <c:f>'gozaresh faalit mahane 31-06-98'!$N$3:$X$3</c:f>
              <c:strCache>
                <c:ptCount val="11"/>
                <c:pt idx="0">
                  <c:v>مهر 97</c:v>
                </c:pt>
                <c:pt idx="1">
                  <c:v>ابان</c:v>
                </c:pt>
                <c:pt idx="2">
                  <c:v>اذر</c:v>
                </c:pt>
                <c:pt idx="3">
                  <c:v>دی</c:v>
                </c:pt>
                <c:pt idx="4">
                  <c:v>بهمن</c:v>
                </c:pt>
                <c:pt idx="5">
                  <c:v>اسفند</c:v>
                </c:pt>
                <c:pt idx="6">
                  <c:v>فروردین</c:v>
                </c:pt>
                <c:pt idx="7">
                  <c:v>اردیبهشت</c:v>
                </c:pt>
                <c:pt idx="8">
                  <c:v>خرداد</c:v>
                </c:pt>
                <c:pt idx="9">
                  <c:v>تیر </c:v>
                </c:pt>
                <c:pt idx="10">
                  <c:v>مرداد 98</c:v>
                </c:pt>
              </c:strCache>
            </c:strRef>
          </c:cat>
          <c:val>
            <c:numRef>
              <c:f>'gozaresh faalit mahane 31-06-98'!$N$6:$X$6</c:f>
              <c:numCache>
                <c:formatCode>[$-3000401]#,##0</c:formatCode>
                <c:ptCount val="11"/>
                <c:pt idx="0">
                  <c:v>18321814</c:v>
                </c:pt>
                <c:pt idx="1">
                  <c:v>18753226</c:v>
                </c:pt>
                <c:pt idx="2">
                  <c:v>19111849</c:v>
                </c:pt>
                <c:pt idx="3">
                  <c:v>18590755</c:v>
                </c:pt>
                <c:pt idx="4">
                  <c:v>18358070</c:v>
                </c:pt>
                <c:pt idx="5">
                  <c:v>18628119</c:v>
                </c:pt>
                <c:pt idx="6">
                  <c:v>18553647</c:v>
                </c:pt>
                <c:pt idx="7">
                  <c:v>18855740</c:v>
                </c:pt>
                <c:pt idx="8">
                  <c:v>19067151</c:v>
                </c:pt>
                <c:pt idx="9">
                  <c:v>20353284</c:v>
                </c:pt>
                <c:pt idx="10">
                  <c:v>20902747</c:v>
                </c:pt>
              </c:numCache>
            </c:numRef>
          </c:val>
        </c:ser>
        <c:marker val="1"/>
        <c:axId val="65617920"/>
        <c:axId val="65619456"/>
      </c:lineChart>
      <c:catAx>
        <c:axId val="65617920"/>
        <c:scaling>
          <c:orientation val="maxMin"/>
        </c:scaling>
        <c:axPos val="b"/>
        <c:tickLblPos val="nextTo"/>
        <c:crossAx val="65619456"/>
        <c:crosses val="autoZero"/>
        <c:auto val="1"/>
        <c:lblAlgn val="ctr"/>
        <c:lblOffset val="100"/>
      </c:catAx>
      <c:valAx>
        <c:axId val="65619456"/>
        <c:scaling>
          <c:orientation val="minMax"/>
        </c:scaling>
        <c:axPos val="r"/>
        <c:majorGridlines/>
        <c:numFmt formatCode="[$-3000401]#,##0" sourceLinked="1"/>
        <c:tickLblPos val="nextTo"/>
        <c:crossAx val="65617920"/>
        <c:crosses val="autoZero"/>
        <c:crossBetween val="between"/>
      </c:valAx>
    </c:plotArea>
    <c:legend>
      <c:legendPos val="l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138545</xdr:colOff>
      <xdr:row>6</xdr:row>
      <xdr:rowOff>173182</xdr:rowOff>
    </xdr:from>
    <xdr:to>
      <xdr:col>24</xdr:col>
      <xdr:colOff>51955</xdr:colOff>
      <xdr:row>21</xdr:row>
      <xdr:rowOff>51954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F9" sqref="F9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3"/>
  <sheetViews>
    <sheetView rightToLeft="1" topLeftCell="A8" workbookViewId="0">
      <selection activeCell="C15" sqref="C15"/>
    </sheetView>
  </sheetViews>
  <sheetFormatPr defaultRowHeight="15"/>
  <cols>
    <col min="2" max="3" width="31.85546875" customWidth="1"/>
    <col min="4" max="4" width="19" customWidth="1"/>
    <col min="5" max="5" width="12.42578125" bestFit="1" customWidth="1"/>
    <col min="6" max="8" width="9.5703125" bestFit="1" customWidth="1"/>
    <col min="9" max="9" width="11.85546875" bestFit="1" customWidth="1"/>
    <col min="15" max="16" width="12" bestFit="1" customWidth="1"/>
    <col min="17" max="17" width="6.28515625" bestFit="1" customWidth="1"/>
  </cols>
  <sheetData>
    <row r="1" spans="1:17" s="24" customFormat="1" ht="21">
      <c r="B1" s="8"/>
      <c r="C1" s="8"/>
      <c r="D1" s="8"/>
      <c r="E1" s="8"/>
      <c r="F1" s="8"/>
      <c r="G1" s="25" t="s">
        <v>30</v>
      </c>
      <c r="H1" s="8"/>
      <c r="I1" s="8"/>
      <c r="J1" s="8"/>
      <c r="K1" s="25" t="s">
        <v>31</v>
      </c>
    </row>
    <row r="2" spans="1:17" ht="15.75">
      <c r="A2" s="23"/>
      <c r="B2" s="8" t="s">
        <v>3</v>
      </c>
      <c r="C2" s="89" t="s">
        <v>157</v>
      </c>
      <c r="D2" s="87" t="s">
        <v>157</v>
      </c>
      <c r="E2" s="1" t="s">
        <v>0</v>
      </c>
      <c r="F2" s="1" t="s">
        <v>32</v>
      </c>
      <c r="G2" s="1" t="s">
        <v>34</v>
      </c>
      <c r="H2" s="9" t="s">
        <v>2</v>
      </c>
      <c r="I2" s="1" t="s">
        <v>1</v>
      </c>
      <c r="J2" s="1" t="s">
        <v>33</v>
      </c>
      <c r="K2" s="1" t="s">
        <v>35</v>
      </c>
    </row>
    <row r="3" spans="1:17">
      <c r="B3" s="10" t="s">
        <v>4</v>
      </c>
      <c r="C3" s="83"/>
      <c r="D3" s="2"/>
      <c r="E3" s="2"/>
      <c r="F3" s="2"/>
      <c r="G3" s="2"/>
      <c r="H3" s="11"/>
      <c r="I3" s="2"/>
      <c r="J3" s="2"/>
      <c r="K3" s="2"/>
      <c r="N3" s="92"/>
      <c r="O3" s="92"/>
      <c r="P3" s="92"/>
      <c r="Q3" s="92"/>
    </row>
    <row r="4" spans="1:17">
      <c r="B4" s="12" t="s">
        <v>5</v>
      </c>
      <c r="C4" s="3">
        <f>panel!D19</f>
        <v>63984363.422317989</v>
      </c>
      <c r="D4" s="3">
        <v>51895084</v>
      </c>
      <c r="E4" s="3">
        <v>37455129</v>
      </c>
      <c r="F4" s="3">
        <v>24216205</v>
      </c>
      <c r="G4" s="3">
        <v>9671462</v>
      </c>
      <c r="H4" s="13">
        <v>34033862</v>
      </c>
      <c r="I4" s="3">
        <v>17359743</v>
      </c>
      <c r="J4" s="3">
        <v>12324532</v>
      </c>
      <c r="K4" s="3">
        <v>4703673</v>
      </c>
      <c r="N4" s="92"/>
      <c r="O4" s="92"/>
      <c r="P4" s="92"/>
      <c r="Q4" s="92"/>
    </row>
    <row r="5" spans="1:17">
      <c r="B5" s="12" t="s">
        <v>6</v>
      </c>
      <c r="C5" s="4">
        <f>'bahaye tamam shode'!C47</f>
        <v>30232356.976783603</v>
      </c>
      <c r="D5" s="4">
        <v>-26538724</v>
      </c>
      <c r="E5" s="4">
        <v>-17250546</v>
      </c>
      <c r="F5" s="4">
        <v>-12294576</v>
      </c>
      <c r="G5" s="4">
        <v>-5147183</v>
      </c>
      <c r="H5" s="14">
        <v>-16579238</v>
      </c>
      <c r="I5" s="4">
        <v>-10426221</v>
      </c>
      <c r="J5" s="4">
        <v>-7404612</v>
      </c>
      <c r="K5" s="4">
        <v>-2843604</v>
      </c>
      <c r="N5" s="92"/>
      <c r="O5" s="69"/>
      <c r="P5" s="69"/>
      <c r="Q5" s="92"/>
    </row>
    <row r="6" spans="1:17">
      <c r="B6" s="15" t="s">
        <v>7</v>
      </c>
      <c r="C6" s="91">
        <f>C4-C5</f>
        <v>33752006.445534386</v>
      </c>
      <c r="D6" s="5">
        <v>25356360</v>
      </c>
      <c r="E6" s="5">
        <v>20204583</v>
      </c>
      <c r="F6" s="5">
        <v>11921629</v>
      </c>
      <c r="G6" s="5">
        <v>4524279</v>
      </c>
      <c r="H6" s="16">
        <v>17454624</v>
      </c>
      <c r="I6" s="5">
        <v>6933522</v>
      </c>
      <c r="J6" s="5">
        <v>4919920</v>
      </c>
      <c r="K6" s="5">
        <v>1860069</v>
      </c>
      <c r="N6" s="72"/>
      <c r="O6" s="72"/>
      <c r="P6" s="72"/>
      <c r="Q6" s="72"/>
    </row>
    <row r="7" spans="1:17">
      <c r="B7" s="12" t="s">
        <v>8</v>
      </c>
      <c r="C7" s="4">
        <f>D7*1.2</f>
        <v>-3741902.4</v>
      </c>
      <c r="D7" s="4">
        <v>-3118252</v>
      </c>
      <c r="E7" s="4">
        <v>-1998799</v>
      </c>
      <c r="F7" s="4">
        <v>-1635665</v>
      </c>
      <c r="G7" s="4">
        <v>-423476</v>
      </c>
      <c r="H7" s="14">
        <v>-1552746</v>
      </c>
      <c r="I7" s="4">
        <v>-902923</v>
      </c>
      <c r="J7" s="4">
        <v>-721931</v>
      </c>
      <c r="K7" s="4">
        <v>-199374</v>
      </c>
      <c r="N7" s="72"/>
      <c r="O7" s="74"/>
      <c r="P7" s="74"/>
      <c r="Q7" s="73"/>
    </row>
    <row r="8" spans="1:17">
      <c r="B8" s="12" t="s">
        <v>9</v>
      </c>
      <c r="C8" s="3">
        <f>D8</f>
        <v>2268579</v>
      </c>
      <c r="D8" s="3">
        <v>2268579</v>
      </c>
      <c r="E8" s="3">
        <v>2897333</v>
      </c>
      <c r="F8" s="3">
        <v>1142442</v>
      </c>
      <c r="G8" s="3">
        <v>9594</v>
      </c>
      <c r="H8" s="17">
        <v>0</v>
      </c>
      <c r="I8" s="6">
        <v>0</v>
      </c>
      <c r="J8" s="6">
        <v>0</v>
      </c>
      <c r="K8" s="3">
        <v>49261</v>
      </c>
      <c r="N8" s="72"/>
      <c r="O8" s="74"/>
      <c r="P8" s="74"/>
      <c r="Q8" s="73"/>
    </row>
    <row r="9" spans="1:17">
      <c r="B9" s="12" t="s">
        <v>10</v>
      </c>
      <c r="C9" s="4">
        <f>D9</f>
        <v>-339035</v>
      </c>
      <c r="D9" s="4">
        <v>-339035</v>
      </c>
      <c r="E9" s="4">
        <v>-198737</v>
      </c>
      <c r="F9" s="4">
        <v>-244158</v>
      </c>
      <c r="G9" s="4">
        <v>-94175</v>
      </c>
      <c r="H9" s="14">
        <v>-572451</v>
      </c>
      <c r="I9" s="4">
        <v>-466473</v>
      </c>
      <c r="J9" s="4">
        <v>-154391</v>
      </c>
      <c r="K9" s="6">
        <v>0</v>
      </c>
      <c r="N9" s="72"/>
      <c r="O9" s="74"/>
      <c r="P9" s="74"/>
      <c r="Q9" s="73"/>
    </row>
    <row r="10" spans="1:17">
      <c r="B10" s="15" t="s">
        <v>11</v>
      </c>
      <c r="C10" s="5">
        <f>C6+C7+C8+C9</f>
        <v>31939648.045534387</v>
      </c>
      <c r="D10" s="5">
        <v>24167652</v>
      </c>
      <c r="E10" s="5">
        <v>20904380</v>
      </c>
      <c r="F10" s="5">
        <v>11184248</v>
      </c>
      <c r="G10" s="5">
        <v>4016222</v>
      </c>
      <c r="H10" s="16">
        <v>15329427</v>
      </c>
      <c r="I10" s="5">
        <v>5564126</v>
      </c>
      <c r="J10" s="5">
        <v>4043598</v>
      </c>
      <c r="K10" s="5">
        <v>1709956</v>
      </c>
      <c r="N10" s="72"/>
      <c r="O10" s="74"/>
      <c r="P10" s="74"/>
      <c r="Q10" s="73"/>
    </row>
    <row r="11" spans="1:17">
      <c r="B11" s="12" t="s">
        <v>12</v>
      </c>
      <c r="C11" s="4">
        <f>D11</f>
        <v>-505619</v>
      </c>
      <c r="D11" s="4">
        <v>-505619</v>
      </c>
      <c r="E11" s="4">
        <v>-421776</v>
      </c>
      <c r="F11" s="4">
        <v>-339572</v>
      </c>
      <c r="G11" s="4">
        <v>-117265</v>
      </c>
      <c r="H11" s="14">
        <v>-1198213</v>
      </c>
      <c r="I11" s="4">
        <v>-868933</v>
      </c>
      <c r="J11" s="4">
        <v>-679438</v>
      </c>
      <c r="K11" s="4">
        <v>-153566</v>
      </c>
      <c r="N11" s="72"/>
      <c r="O11" s="74"/>
      <c r="P11" s="73"/>
      <c r="Q11" s="72"/>
    </row>
    <row r="12" spans="1:17" ht="21">
      <c r="B12" s="12" t="s">
        <v>13</v>
      </c>
      <c r="C12" s="3">
        <f t="shared" ref="C12:C13" si="0">D12</f>
        <v>85902</v>
      </c>
      <c r="D12" s="3">
        <v>85902</v>
      </c>
      <c r="E12" s="3">
        <v>49960</v>
      </c>
      <c r="F12" s="3">
        <v>46565</v>
      </c>
      <c r="G12" s="3">
        <v>9757</v>
      </c>
      <c r="H12" s="13">
        <v>52287</v>
      </c>
      <c r="I12" s="3">
        <v>125108</v>
      </c>
      <c r="J12" s="3">
        <v>35329</v>
      </c>
      <c r="K12" s="4">
        <v>-21386</v>
      </c>
      <c r="N12" s="72"/>
      <c r="O12" s="74"/>
      <c r="P12" s="74"/>
      <c r="Q12" s="73"/>
    </row>
    <row r="13" spans="1:17" ht="21">
      <c r="B13" s="12" t="s">
        <v>14</v>
      </c>
      <c r="C13" s="3">
        <f t="shared" si="0"/>
        <v>-190538</v>
      </c>
      <c r="D13" s="3">
        <v>-190538</v>
      </c>
      <c r="E13" s="3">
        <v>101714</v>
      </c>
      <c r="F13" s="3">
        <v>82598</v>
      </c>
      <c r="G13" s="3">
        <v>37637</v>
      </c>
      <c r="H13" s="14">
        <v>-40076</v>
      </c>
      <c r="I13" s="4">
        <v>-141327</v>
      </c>
      <c r="J13" s="4">
        <v>-90594</v>
      </c>
      <c r="K13" s="6">
        <v>0</v>
      </c>
      <c r="N13" s="72"/>
      <c r="O13" s="74"/>
      <c r="P13" s="74"/>
      <c r="Q13" s="73"/>
    </row>
    <row r="14" spans="1:17">
      <c r="B14" s="15" t="s">
        <v>15</v>
      </c>
      <c r="C14" s="5">
        <f>SUM(C10:C13)</f>
        <v>31329393.045534387</v>
      </c>
      <c r="D14" s="5">
        <v>23557397</v>
      </c>
      <c r="E14" s="5">
        <v>20634278</v>
      </c>
      <c r="F14" s="5">
        <v>10973839</v>
      </c>
      <c r="G14" s="5">
        <v>3946351</v>
      </c>
      <c r="H14" s="16">
        <v>14143425</v>
      </c>
      <c r="I14" s="5">
        <v>4678974</v>
      </c>
      <c r="J14" s="5">
        <v>3308895</v>
      </c>
      <c r="K14" s="5">
        <v>1535004</v>
      </c>
      <c r="N14" s="72"/>
      <c r="O14" s="74"/>
      <c r="P14" s="74"/>
      <c r="Q14" s="73"/>
    </row>
    <row r="15" spans="1:17">
      <c r="B15" s="12" t="s">
        <v>16</v>
      </c>
      <c r="C15" s="6">
        <f>D15/D14*C14</f>
        <v>-61903.666949726627</v>
      </c>
      <c r="D15" s="6">
        <v>-46547</v>
      </c>
      <c r="E15" s="6">
        <v>0</v>
      </c>
      <c r="F15" s="4">
        <v>-24230</v>
      </c>
      <c r="G15" s="6">
        <v>0</v>
      </c>
      <c r="H15" s="14">
        <v>-75759</v>
      </c>
      <c r="I15" s="6">
        <v>0</v>
      </c>
      <c r="J15" s="4">
        <v>-20063</v>
      </c>
      <c r="K15" s="6">
        <v>0</v>
      </c>
      <c r="N15" s="72"/>
      <c r="O15" s="74"/>
      <c r="P15" s="74"/>
      <c r="Q15" s="73"/>
    </row>
    <row r="16" spans="1:17">
      <c r="B16" s="15" t="s">
        <v>17</v>
      </c>
      <c r="C16" s="5">
        <f>C14+C15</f>
        <v>31267489.378584661</v>
      </c>
      <c r="D16" s="5">
        <v>23510850</v>
      </c>
      <c r="E16" s="5">
        <v>20634278</v>
      </c>
      <c r="F16" s="5">
        <v>10949609</v>
      </c>
      <c r="G16" s="5">
        <v>3946351</v>
      </c>
      <c r="H16" s="16">
        <v>14067666</v>
      </c>
      <c r="I16" s="5">
        <v>4678974</v>
      </c>
      <c r="J16" s="5">
        <v>3288832</v>
      </c>
      <c r="K16" s="5">
        <v>1535004</v>
      </c>
      <c r="N16" s="72"/>
      <c r="O16" s="74"/>
      <c r="P16" s="74"/>
      <c r="Q16" s="73"/>
    </row>
    <row r="17" spans="2:17" ht="21">
      <c r="B17" s="12" t="s">
        <v>18</v>
      </c>
      <c r="C17" s="84">
        <v>0</v>
      </c>
      <c r="D17" s="6">
        <v>0</v>
      </c>
      <c r="E17" s="6">
        <v>0</v>
      </c>
      <c r="F17" s="6">
        <v>0</v>
      </c>
      <c r="G17" s="6">
        <v>0</v>
      </c>
      <c r="H17" s="17">
        <v>0</v>
      </c>
      <c r="I17" s="6">
        <v>0</v>
      </c>
      <c r="J17" s="6">
        <v>0</v>
      </c>
      <c r="K17" s="6">
        <v>0</v>
      </c>
      <c r="N17" s="72"/>
      <c r="O17" s="74"/>
      <c r="P17" s="74"/>
      <c r="Q17" s="73"/>
    </row>
    <row r="18" spans="2:17">
      <c r="B18" s="15" t="s">
        <v>4</v>
      </c>
      <c r="C18" s="5">
        <f>SUM(C15:C17)</f>
        <v>31205585.711634934</v>
      </c>
      <c r="D18" s="5">
        <v>23510850</v>
      </c>
      <c r="E18" s="5">
        <v>20634278</v>
      </c>
      <c r="F18" s="5">
        <v>10949609</v>
      </c>
      <c r="G18" s="5">
        <v>3946351</v>
      </c>
      <c r="H18" s="16">
        <v>14067666</v>
      </c>
      <c r="I18" s="5">
        <v>4678974</v>
      </c>
      <c r="J18" s="5">
        <v>3288832</v>
      </c>
      <c r="K18" s="5">
        <v>1535004</v>
      </c>
      <c r="N18" s="72"/>
      <c r="O18" s="74"/>
      <c r="P18" s="74"/>
      <c r="Q18" s="73"/>
    </row>
    <row r="19" spans="2:17">
      <c r="B19" s="22" t="s">
        <v>19</v>
      </c>
      <c r="C19" s="86"/>
      <c r="D19" s="3">
        <v>13559746</v>
      </c>
      <c r="E19" s="3">
        <v>13559746</v>
      </c>
      <c r="F19" s="3">
        <v>13559746</v>
      </c>
      <c r="G19" s="3">
        <v>13559746</v>
      </c>
      <c r="H19" s="13">
        <v>4219846</v>
      </c>
      <c r="I19" s="3">
        <v>4219846</v>
      </c>
      <c r="J19" s="3">
        <v>4219846</v>
      </c>
      <c r="K19" s="3">
        <v>4219846</v>
      </c>
      <c r="N19" s="72"/>
      <c r="O19" s="74"/>
      <c r="P19" s="74"/>
      <c r="Q19" s="73"/>
    </row>
    <row r="20" spans="2:17">
      <c r="B20" s="12" t="s">
        <v>20</v>
      </c>
      <c r="C20" s="88"/>
      <c r="D20" s="74">
        <v>0</v>
      </c>
      <c r="E20" s="4">
        <v>-341283</v>
      </c>
      <c r="F20" s="4">
        <v>-341284</v>
      </c>
      <c r="G20" s="6">
        <v>0</v>
      </c>
      <c r="H20" s="14">
        <v>-1937766</v>
      </c>
      <c r="I20" s="4">
        <v>-337057</v>
      </c>
      <c r="J20" s="4">
        <v>-414993</v>
      </c>
      <c r="K20" s="4">
        <v>-116717</v>
      </c>
      <c r="N20" s="72"/>
      <c r="O20" s="73"/>
      <c r="P20" s="73"/>
      <c r="Q20" s="72"/>
    </row>
    <row r="21" spans="2:17">
      <c r="B21" s="15" t="s">
        <v>21</v>
      </c>
      <c r="C21" s="85"/>
      <c r="D21" s="5">
        <v>13559746</v>
      </c>
      <c r="E21" s="5">
        <v>13218463</v>
      </c>
      <c r="F21" s="5">
        <v>13218462</v>
      </c>
      <c r="G21" s="5">
        <v>13559746</v>
      </c>
      <c r="H21" s="16">
        <v>2282080</v>
      </c>
      <c r="I21" s="5">
        <v>3882789</v>
      </c>
      <c r="J21" s="5">
        <v>3804853</v>
      </c>
      <c r="K21" s="5">
        <v>4103129</v>
      </c>
      <c r="N21" s="72"/>
      <c r="O21" s="74"/>
      <c r="P21" s="74"/>
      <c r="Q21" s="73"/>
    </row>
    <row r="22" spans="2:17">
      <c r="B22" s="12" t="s">
        <v>22</v>
      </c>
      <c r="C22" s="84"/>
      <c r="D22" s="4">
        <v>-10200000</v>
      </c>
      <c r="E22" s="4">
        <v>-10200000</v>
      </c>
      <c r="F22" s="4">
        <v>-10200000</v>
      </c>
      <c r="G22" s="4">
        <v>-10200000</v>
      </c>
      <c r="H22" s="14">
        <v>-2790000</v>
      </c>
      <c r="I22" s="4">
        <v>-2790000</v>
      </c>
      <c r="J22" s="4">
        <v>-2790000</v>
      </c>
      <c r="K22" s="4">
        <v>-2790000</v>
      </c>
      <c r="N22" s="72"/>
      <c r="O22" s="72"/>
      <c r="P22" s="72"/>
      <c r="Q22" s="72"/>
    </row>
    <row r="23" spans="2:17">
      <c r="B23" s="12" t="s">
        <v>23</v>
      </c>
      <c r="C23" s="84"/>
      <c r="D23" s="6">
        <v>0</v>
      </c>
      <c r="E23" s="6">
        <v>0</v>
      </c>
      <c r="F23" s="6">
        <v>0</v>
      </c>
      <c r="G23" s="6">
        <v>0</v>
      </c>
      <c r="H23" s="17">
        <v>0</v>
      </c>
      <c r="I23" s="6">
        <v>0</v>
      </c>
      <c r="J23" s="6">
        <v>0</v>
      </c>
      <c r="K23" s="6">
        <v>0</v>
      </c>
      <c r="N23" s="72"/>
      <c r="O23" s="74"/>
      <c r="P23" s="74"/>
      <c r="Q23" s="73"/>
    </row>
    <row r="24" spans="2:17">
      <c r="B24" s="15" t="s">
        <v>24</v>
      </c>
      <c r="C24" s="85"/>
      <c r="D24" s="5">
        <v>3359746</v>
      </c>
      <c r="E24" s="5">
        <v>3018463</v>
      </c>
      <c r="F24" s="5">
        <v>3018462</v>
      </c>
      <c r="G24" s="5">
        <v>3359746</v>
      </c>
      <c r="H24" s="18">
        <v>-507920</v>
      </c>
      <c r="I24" s="5">
        <v>1092789</v>
      </c>
      <c r="J24" s="5">
        <v>1014853</v>
      </c>
      <c r="K24" s="5">
        <v>1313129</v>
      </c>
      <c r="N24" s="72"/>
      <c r="O24" s="73"/>
      <c r="P24" s="73"/>
      <c r="Q24" s="73"/>
    </row>
    <row r="25" spans="2:17">
      <c r="B25" s="12" t="s">
        <v>25</v>
      </c>
      <c r="C25" s="88"/>
      <c r="D25" s="73">
        <v>0</v>
      </c>
      <c r="E25" s="6">
        <v>0</v>
      </c>
      <c r="F25" s="6">
        <v>0</v>
      </c>
      <c r="G25" s="6">
        <v>0</v>
      </c>
      <c r="H25" s="17">
        <v>0</v>
      </c>
      <c r="I25" s="6">
        <v>0</v>
      </c>
      <c r="J25" s="6">
        <v>0</v>
      </c>
      <c r="K25" s="6">
        <v>0</v>
      </c>
      <c r="N25" s="72"/>
      <c r="O25" s="73"/>
      <c r="P25" s="73"/>
      <c r="Q25" s="72"/>
    </row>
    <row r="26" spans="2:17" ht="15.75" thickBot="1">
      <c r="B26" s="15" t="s">
        <v>26</v>
      </c>
      <c r="C26" s="20"/>
      <c r="D26" s="20">
        <v>26870596</v>
      </c>
      <c r="E26" s="5">
        <v>23652741</v>
      </c>
      <c r="F26" s="5">
        <v>13968071</v>
      </c>
      <c r="G26" s="5">
        <v>7306097</v>
      </c>
      <c r="H26" s="16">
        <v>13559746</v>
      </c>
      <c r="I26" s="5">
        <v>5771763</v>
      </c>
      <c r="J26" s="5">
        <v>4303685</v>
      </c>
      <c r="K26" s="5">
        <v>2848133</v>
      </c>
      <c r="N26" s="72"/>
      <c r="O26" s="74"/>
      <c r="P26" s="74"/>
      <c r="Q26" s="73"/>
    </row>
    <row r="27" spans="2:17" ht="15.75" thickBot="1">
      <c r="B27" s="15" t="s">
        <v>27</v>
      </c>
      <c r="C27" s="20"/>
      <c r="D27" s="20">
        <v>26870596</v>
      </c>
      <c r="E27" s="5">
        <v>23652741</v>
      </c>
      <c r="F27" s="5">
        <v>13968071</v>
      </c>
      <c r="G27" s="5">
        <v>7306097</v>
      </c>
      <c r="H27" s="16">
        <v>13559746</v>
      </c>
      <c r="I27" s="5">
        <v>5771763</v>
      </c>
      <c r="J27" s="5">
        <v>4303685</v>
      </c>
      <c r="K27" s="5">
        <v>2848133</v>
      </c>
      <c r="N27" s="72"/>
      <c r="O27" s="72"/>
      <c r="P27" s="72"/>
      <c r="Q27" s="72"/>
    </row>
    <row r="28" spans="2:17" ht="15.75" thickBot="1">
      <c r="B28" s="15" t="s">
        <v>28</v>
      </c>
      <c r="C28" s="20">
        <f>C18*1000/C29</f>
        <v>5200.9309519391554</v>
      </c>
      <c r="D28" s="20">
        <f>D18*1000/D29</f>
        <v>3918.4749999999999</v>
      </c>
      <c r="E28" s="5">
        <v>3439</v>
      </c>
      <c r="F28" s="5">
        <v>1825</v>
      </c>
      <c r="G28" s="7">
        <v>658</v>
      </c>
      <c r="H28" s="16">
        <v>2345</v>
      </c>
      <c r="I28" s="7">
        <v>780</v>
      </c>
      <c r="J28" s="7">
        <v>548</v>
      </c>
      <c r="K28" s="7">
        <v>256</v>
      </c>
      <c r="N28" s="72"/>
      <c r="O28" s="73"/>
      <c r="P28" s="73"/>
      <c r="Q28" s="72"/>
    </row>
    <row r="29" spans="2:17" ht="15.75" thickBot="1">
      <c r="B29" s="19" t="s">
        <v>29</v>
      </c>
      <c r="C29" s="20">
        <f>D29</f>
        <v>6000000</v>
      </c>
      <c r="D29" s="20">
        <v>6000000</v>
      </c>
      <c r="E29" s="20">
        <v>6000000</v>
      </c>
      <c r="F29" s="20">
        <v>6000000</v>
      </c>
      <c r="G29" s="20">
        <v>6000000</v>
      </c>
      <c r="H29" s="21">
        <v>6000000</v>
      </c>
      <c r="I29" s="20">
        <v>6000000</v>
      </c>
      <c r="J29" s="20">
        <v>6000000</v>
      </c>
      <c r="K29" s="20">
        <v>6000000</v>
      </c>
      <c r="N29" s="72"/>
      <c r="O29" s="73"/>
      <c r="P29" s="73"/>
      <c r="Q29" s="72"/>
    </row>
    <row r="30" spans="2:17" ht="21" customHeight="1">
      <c r="D30" s="74"/>
      <c r="N30" s="72"/>
      <c r="O30" s="73"/>
      <c r="P30" s="73"/>
      <c r="Q30" s="72"/>
    </row>
    <row r="31" spans="2:17">
      <c r="D31" s="74"/>
      <c r="N31" s="72"/>
      <c r="O31" s="73"/>
      <c r="P31" s="73"/>
      <c r="Q31" s="72"/>
    </row>
    <row r="32" spans="2:17" ht="21" customHeight="1">
      <c r="D32" s="73"/>
      <c r="N32" s="72"/>
      <c r="O32" s="72"/>
      <c r="P32" s="72"/>
      <c r="Q32" s="72"/>
    </row>
    <row r="33" spans="4:17">
      <c r="D33" s="74"/>
      <c r="N33" s="72"/>
      <c r="O33" s="74"/>
      <c r="P33" s="74"/>
      <c r="Q33" s="73"/>
    </row>
    <row r="34" spans="4:17" ht="21" customHeight="1">
      <c r="D34" s="74"/>
      <c r="N34" s="72"/>
      <c r="O34" s="74"/>
      <c r="P34" s="74"/>
      <c r="Q34" s="73"/>
    </row>
    <row r="35" spans="4:17">
      <c r="D35" s="73"/>
      <c r="N35" s="72"/>
      <c r="O35" s="73"/>
      <c r="P35" s="74"/>
      <c r="Q35" s="72"/>
    </row>
    <row r="36" spans="4:17" ht="21" customHeight="1">
      <c r="D36" s="74"/>
      <c r="N36" s="72"/>
      <c r="O36" s="74"/>
      <c r="P36" s="74"/>
      <c r="Q36" s="73"/>
    </row>
    <row r="37" spans="4:17" ht="21" customHeight="1">
      <c r="D37" s="73"/>
      <c r="N37" s="72"/>
      <c r="O37" s="74"/>
      <c r="P37" s="74"/>
      <c r="Q37" s="73"/>
    </row>
    <row r="38" spans="4:17" ht="21" customHeight="1">
      <c r="D38" s="74"/>
      <c r="N38" s="72"/>
      <c r="O38" s="73"/>
      <c r="P38" s="73"/>
      <c r="Q38" s="72"/>
    </row>
    <row r="39" spans="4:17">
      <c r="D39" s="73"/>
      <c r="N39" s="72"/>
      <c r="O39" s="74"/>
      <c r="P39" s="74"/>
      <c r="Q39" s="72"/>
    </row>
    <row r="40" spans="4:17">
      <c r="D40" s="73"/>
      <c r="N40" s="72"/>
      <c r="O40" s="73"/>
      <c r="P40" s="73"/>
      <c r="Q40" s="72"/>
    </row>
    <row r="41" spans="4:17">
      <c r="N41" s="72"/>
      <c r="O41" s="74"/>
      <c r="P41" s="74"/>
      <c r="Q41" s="73"/>
    </row>
    <row r="42" spans="4:17" ht="21" customHeight="1">
      <c r="N42" s="72"/>
      <c r="O42" s="73"/>
      <c r="P42" s="73"/>
      <c r="Q42" s="72"/>
    </row>
    <row r="43" spans="4:17" ht="21" customHeight="1">
      <c r="N43" s="72"/>
      <c r="O43" s="73"/>
      <c r="P43" s="73"/>
      <c r="Q43" s="72"/>
    </row>
  </sheetData>
  <mergeCells count="4">
    <mergeCell ref="N3:N5"/>
    <mergeCell ref="O3:O4"/>
    <mergeCell ref="P3:P4"/>
    <mergeCell ref="Q3:Q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22"/>
  <sheetViews>
    <sheetView rightToLeft="1" tabSelected="1" workbookViewId="0">
      <selection activeCell="E11" sqref="E11"/>
    </sheetView>
  </sheetViews>
  <sheetFormatPr defaultRowHeight="15"/>
  <cols>
    <col min="1" max="1" width="5.5703125" customWidth="1"/>
    <col min="2" max="2" width="32.42578125" customWidth="1"/>
    <col min="3" max="3" width="10.140625" bestFit="1" customWidth="1"/>
    <col min="4" max="4" width="12.5703125" style="39" bestFit="1" customWidth="1"/>
    <col min="5" max="5" width="32.85546875" customWidth="1"/>
    <col min="6" max="6" width="12" bestFit="1" customWidth="1"/>
  </cols>
  <sheetData>
    <row r="1" spans="2:15" ht="15.75" thickBot="1"/>
    <row r="2" spans="2:15" ht="15.75" thickBot="1">
      <c r="B2" s="65" t="s">
        <v>62</v>
      </c>
      <c r="C2" s="65" t="s">
        <v>37</v>
      </c>
      <c r="D2" s="66"/>
    </row>
    <row r="3" spans="2:15" ht="15.75" thickBot="1">
      <c r="B3" s="40" t="s">
        <v>36</v>
      </c>
      <c r="C3" s="40" t="s">
        <v>61</v>
      </c>
      <c r="D3" s="44">
        <v>12000</v>
      </c>
    </row>
    <row r="4" spans="2:15" ht="15.75" thickBot="1">
      <c r="B4" s="40" t="s">
        <v>65</v>
      </c>
      <c r="C4" s="40" t="s">
        <v>38</v>
      </c>
      <c r="D4" s="44">
        <v>3225000</v>
      </c>
    </row>
    <row r="5" spans="2:15" ht="15.75" thickBot="1">
      <c r="B5" s="40" t="s">
        <v>131</v>
      </c>
      <c r="C5" s="40" t="s">
        <v>38</v>
      </c>
      <c r="D5" s="44">
        <f>anbardari!D11</f>
        <v>163022</v>
      </c>
    </row>
    <row r="6" spans="2:15" ht="15.75" thickBot="1">
      <c r="B6" s="40" t="s">
        <v>66</v>
      </c>
      <c r="C6" s="40" t="s">
        <v>38</v>
      </c>
      <c r="D6" s="44">
        <v>2783000</v>
      </c>
    </row>
    <row r="7" spans="2:15" ht="20.25" thickBot="1">
      <c r="B7" s="40" t="s">
        <v>127</v>
      </c>
      <c r="C7" s="40" t="s">
        <v>48</v>
      </c>
      <c r="D7" s="44">
        <v>145</v>
      </c>
      <c r="F7" s="97">
        <f>D20</f>
        <v>5200.9309519391554</v>
      </c>
      <c r="G7" s="98">
        <v>220</v>
      </c>
      <c r="H7" s="98">
        <v>230</v>
      </c>
      <c r="I7" s="98">
        <v>240</v>
      </c>
      <c r="J7" s="98">
        <v>250</v>
      </c>
      <c r="K7" s="98">
        <v>260</v>
      </c>
      <c r="L7" s="98">
        <v>270</v>
      </c>
      <c r="M7" s="98">
        <v>280</v>
      </c>
      <c r="N7" s="98">
        <v>290</v>
      </c>
      <c r="O7" s="98">
        <v>300</v>
      </c>
    </row>
    <row r="8" spans="2:15" ht="20.25" thickBot="1">
      <c r="B8" s="40" t="s">
        <v>123</v>
      </c>
      <c r="C8" s="40" t="s">
        <v>48</v>
      </c>
      <c r="D8" s="44">
        <v>220</v>
      </c>
      <c r="F8" s="98">
        <v>11500</v>
      </c>
      <c r="G8" s="97">
        <f t="dataTable" ref="G8:O17" dt2D="1" dtr="1" r1="D8" r2="D3"/>
        <v>4850.1007237178201</v>
      </c>
      <c r="H8" s="97">
        <v>5294.336680962977</v>
      </c>
      <c r="I8" s="97">
        <v>5738.5726382081384</v>
      </c>
      <c r="J8" s="97">
        <v>6182.8085954532917</v>
      </c>
      <c r="K8" s="97">
        <v>6627.0445526984486</v>
      </c>
      <c r="L8" s="97">
        <v>7071.2805099436073</v>
      </c>
      <c r="M8" s="97">
        <v>7515.5164671887651</v>
      </c>
      <c r="N8" s="97">
        <v>7959.752424433922</v>
      </c>
      <c r="O8" s="97">
        <v>8403.9883816790807</v>
      </c>
    </row>
    <row r="9" spans="2:15" ht="20.25" thickBot="1">
      <c r="B9" s="40" t="s">
        <v>124</v>
      </c>
      <c r="C9" s="40" t="s">
        <v>121</v>
      </c>
      <c r="D9" s="67">
        <v>0.1</v>
      </c>
      <c r="F9" s="98">
        <v>11750</v>
      </c>
      <c r="G9" s="97">
        <v>5025.5158378284896</v>
      </c>
      <c r="H9" s="97">
        <v>5479.4090984920203</v>
      </c>
      <c r="I9" s="97">
        <v>5933.3023591555493</v>
      </c>
      <c r="J9" s="97">
        <v>6387.1956198190792</v>
      </c>
      <c r="K9" s="97">
        <v>6841.08888048261</v>
      </c>
      <c r="L9" s="97">
        <v>7294.9821411461398</v>
      </c>
      <c r="M9" s="97">
        <v>7748.8754018096706</v>
      </c>
      <c r="N9" s="97">
        <v>8202.7686624732032</v>
      </c>
      <c r="O9" s="97">
        <v>8656.6619231367349</v>
      </c>
    </row>
    <row r="10" spans="2:15" ht="20.25" thickBot="1">
      <c r="B10" s="40" t="s">
        <v>130</v>
      </c>
      <c r="C10" s="40" t="s">
        <v>61</v>
      </c>
      <c r="D10" s="44">
        <f>D7*D3*(1-D9)</f>
        <v>1566000</v>
      </c>
      <c r="F10" s="98">
        <v>12000</v>
      </c>
      <c r="G10" s="99">
        <v>5200.9309519391554</v>
      </c>
      <c r="H10" s="97">
        <v>5664.4815160210601</v>
      </c>
      <c r="I10" s="97">
        <v>6128.0320801029611</v>
      </c>
      <c r="J10" s="97">
        <v>6591.5826441848667</v>
      </c>
      <c r="K10" s="97">
        <v>7055.1332082667705</v>
      </c>
      <c r="L10" s="97">
        <v>7518.6837723486733</v>
      </c>
      <c r="M10" s="97">
        <v>7982.2343364305761</v>
      </c>
      <c r="N10" s="97">
        <v>8445.7849005124772</v>
      </c>
      <c r="O10" s="97">
        <v>8909.3354645943837</v>
      </c>
    </row>
    <row r="11" spans="2:15" ht="20.25" thickBot="1">
      <c r="B11" s="40" t="s">
        <v>128</v>
      </c>
      <c r="C11" s="40" t="s">
        <v>126</v>
      </c>
      <c r="D11" s="44">
        <f>D8*D3*(1-D9)</f>
        <v>2376000</v>
      </c>
      <c r="F11" s="98">
        <v>12250</v>
      </c>
      <c r="G11" s="97">
        <v>5376.3460660498231</v>
      </c>
      <c r="H11" s="97">
        <v>5849.553933550098</v>
      </c>
      <c r="I11" s="97">
        <v>6322.7618010503729</v>
      </c>
      <c r="J11" s="97">
        <v>6795.9696685506487</v>
      </c>
      <c r="K11" s="97">
        <v>7269.1775360509273</v>
      </c>
      <c r="L11" s="97">
        <v>7742.3854035512077</v>
      </c>
      <c r="M11" s="97">
        <v>8215.5932710514808</v>
      </c>
      <c r="N11" s="97">
        <v>8688.8011385517584</v>
      </c>
      <c r="O11" s="97">
        <v>9162.0090060520342</v>
      </c>
    </row>
    <row r="12" spans="2:15" ht="20.25" thickBot="1">
      <c r="B12" s="40" t="s">
        <v>129</v>
      </c>
      <c r="C12" s="40" t="s">
        <v>126</v>
      </c>
      <c r="D12" s="44">
        <f>D11*0.8</f>
        <v>1900800</v>
      </c>
      <c r="F12" s="98">
        <v>12500</v>
      </c>
      <c r="G12" s="97">
        <v>5551.7611801604889</v>
      </c>
      <c r="H12" s="97">
        <v>6034.6263510791396</v>
      </c>
      <c r="I12" s="97">
        <v>6517.4915219977884</v>
      </c>
      <c r="J12" s="97">
        <v>7000.3566929164363</v>
      </c>
      <c r="K12" s="97">
        <v>7483.2218638350878</v>
      </c>
      <c r="L12" s="97">
        <v>7966.0870347537384</v>
      </c>
      <c r="M12" s="97">
        <v>8448.9522056723854</v>
      </c>
      <c r="N12" s="97">
        <v>8931.8173765910324</v>
      </c>
      <c r="O12" s="97">
        <v>9414.6825475096848</v>
      </c>
    </row>
    <row r="13" spans="2:15" ht="20.25" thickBot="1">
      <c r="B13" s="40" t="s">
        <v>63</v>
      </c>
      <c r="C13" s="40" t="s">
        <v>64</v>
      </c>
      <c r="D13" s="44">
        <v>10</v>
      </c>
      <c r="F13" s="98">
        <v>12750</v>
      </c>
      <c r="G13" s="97">
        <v>5727.1762942711566</v>
      </c>
      <c r="H13" s="97">
        <v>6219.6987686081793</v>
      </c>
      <c r="I13" s="97">
        <v>6712.221242945202</v>
      </c>
      <c r="J13" s="97">
        <v>7204.7437172822229</v>
      </c>
      <c r="K13" s="97">
        <v>7697.2661916192501</v>
      </c>
      <c r="L13" s="97">
        <v>8189.7886659562682</v>
      </c>
      <c r="M13" s="97">
        <v>8682.3111402932936</v>
      </c>
      <c r="N13" s="97">
        <v>9174.8336146303172</v>
      </c>
      <c r="O13" s="97">
        <v>9667.3560889673354</v>
      </c>
    </row>
    <row r="14" spans="2:15" ht="20.25" thickBot="1">
      <c r="B14" s="42" t="s">
        <v>72</v>
      </c>
      <c r="C14" s="42" t="s">
        <v>81</v>
      </c>
      <c r="D14" s="44">
        <v>0.57099999999999995</v>
      </c>
      <c r="F14" s="98">
        <v>13000</v>
      </c>
      <c r="G14" s="97">
        <v>5902.5914083818261</v>
      </c>
      <c r="H14" s="97">
        <v>6404.7711861372209</v>
      </c>
      <c r="I14" s="97">
        <v>6906.9509638926174</v>
      </c>
      <c r="J14" s="97">
        <v>7409.1307416480113</v>
      </c>
      <c r="K14" s="97">
        <v>7911.3105194034069</v>
      </c>
      <c r="L14" s="97">
        <v>8413.4902971588035</v>
      </c>
      <c r="M14" s="97">
        <v>8915.6700749141983</v>
      </c>
      <c r="N14" s="97">
        <v>9417.849852669593</v>
      </c>
      <c r="O14" s="97">
        <v>9920.0296304249896</v>
      </c>
    </row>
    <row r="15" spans="2:15" ht="20.25" thickBot="1">
      <c r="B15" s="41" t="s">
        <v>80</v>
      </c>
      <c r="C15" s="43" t="s">
        <v>38</v>
      </c>
      <c r="D15" s="44">
        <f>anbardari!D2</f>
        <v>369348</v>
      </c>
      <c r="F15" s="98">
        <v>13250</v>
      </c>
      <c r="G15" s="97">
        <v>6078.0065224924911</v>
      </c>
      <c r="H15" s="97">
        <v>6589.8436036662624</v>
      </c>
      <c r="I15" s="97">
        <v>7101.6806848400292</v>
      </c>
      <c r="J15" s="97">
        <v>7613.5177660138006</v>
      </c>
      <c r="K15" s="97">
        <v>8125.3548471875674</v>
      </c>
      <c r="L15" s="97">
        <v>8637.1919283613352</v>
      </c>
      <c r="M15" s="97">
        <v>9149.0290095351029</v>
      </c>
      <c r="N15" s="97">
        <v>9660.8660907088706</v>
      </c>
      <c r="O15" s="97">
        <v>10172.703171882638</v>
      </c>
    </row>
    <row r="16" spans="2:15" ht="20.25" thickBot="1">
      <c r="B16" s="41" t="s">
        <v>79</v>
      </c>
      <c r="C16" s="43" t="s">
        <v>38</v>
      </c>
      <c r="D16" s="44">
        <f>anbardari!D8</f>
        <v>27434</v>
      </c>
      <c r="F16" s="98">
        <v>13500</v>
      </c>
      <c r="G16" s="97">
        <v>6253.4216366031587</v>
      </c>
      <c r="H16" s="97">
        <v>6774.9160211953013</v>
      </c>
      <c r="I16" s="97">
        <v>7296.4104057874465</v>
      </c>
      <c r="J16" s="97">
        <v>7817.9047903795881</v>
      </c>
      <c r="K16" s="97">
        <v>8339.3991749717279</v>
      </c>
      <c r="L16" s="97">
        <v>8860.8935595638686</v>
      </c>
      <c r="M16" s="97">
        <v>9382.387944156013</v>
      </c>
      <c r="N16" s="97">
        <v>9903.88232874815</v>
      </c>
      <c r="O16" s="97">
        <v>10425.376713340291</v>
      </c>
    </row>
    <row r="17" spans="2:15" ht="20.25" thickBot="1">
      <c r="B17" s="41" t="s">
        <v>122</v>
      </c>
      <c r="C17" s="43" t="s">
        <v>121</v>
      </c>
      <c r="D17" s="64">
        <f>anbardari!C21/(anbardari!C21+anbardari!C20)</f>
        <v>0.64516397826011262</v>
      </c>
      <c r="F17" s="98">
        <v>13750</v>
      </c>
      <c r="G17" s="97">
        <v>6428.8367507138291</v>
      </c>
      <c r="H17" s="97">
        <v>6959.9884387243446</v>
      </c>
      <c r="I17" s="97">
        <v>7491.1401267348565</v>
      </c>
      <c r="J17" s="97">
        <v>8022.2918147453729</v>
      </c>
      <c r="K17" s="97">
        <v>8553.4435027558866</v>
      </c>
      <c r="L17" s="97">
        <v>9084.5951907664057</v>
      </c>
      <c r="M17" s="97">
        <v>9615.7468787769158</v>
      </c>
      <c r="N17" s="97">
        <v>10146.898566787429</v>
      </c>
      <c r="O17" s="97">
        <v>10678.050254797945</v>
      </c>
    </row>
    <row r="18" spans="2:15" ht="15.75" thickBot="1">
      <c r="B18" s="41" t="s">
        <v>125</v>
      </c>
      <c r="C18" s="43" t="s">
        <v>132</v>
      </c>
      <c r="D18" s="68">
        <f>(D5*D10+D6*D17*D11+D6*(1-D17)*D12 )/1000000</f>
        <v>6398436.3422317989</v>
      </c>
    </row>
    <row r="19" spans="2:15" ht="15.75" thickBot="1">
      <c r="B19" s="41" t="s">
        <v>125</v>
      </c>
      <c r="C19" s="90" t="s">
        <v>175</v>
      </c>
      <c r="D19" s="68">
        <f>D18*10</f>
        <v>63984363.422317989</v>
      </c>
    </row>
    <row r="20" spans="2:15" ht="15.75" thickBot="1">
      <c r="B20" s="41" t="s">
        <v>176</v>
      </c>
      <c r="C20" s="90" t="s">
        <v>177</v>
      </c>
      <c r="D20" s="100">
        <f>'sood va ziyan'!C28</f>
        <v>5200.9309519391554</v>
      </c>
    </row>
    <row r="21" spans="2:15" ht="15.75" thickBot="1">
      <c r="B21" s="41" t="s">
        <v>178</v>
      </c>
      <c r="C21" s="90" t="s">
        <v>177</v>
      </c>
      <c r="D21" s="68">
        <v>23000</v>
      </c>
    </row>
    <row r="22" spans="2:15">
      <c r="B22" s="41" t="s">
        <v>179</v>
      </c>
      <c r="C22" s="90" t="s">
        <v>177</v>
      </c>
      <c r="D22" s="68">
        <f>D21/D20</f>
        <v>4.4222852048102084</v>
      </c>
    </row>
  </sheetData>
  <conditionalFormatting sqref="G8:O17">
    <cfRule type="colorScale" priority="1">
      <colorScale>
        <cfvo type="num" val="5000"/>
        <cfvo type="num" val="7500"/>
        <cfvo type="num" val="900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5"/>
  <sheetViews>
    <sheetView rightToLeft="1" workbookViewId="0">
      <selection activeCell="B2" sqref="B2"/>
    </sheetView>
  </sheetViews>
  <sheetFormatPr defaultRowHeight="15"/>
  <cols>
    <col min="2" max="2" width="16.28515625" bestFit="1" customWidth="1"/>
    <col min="3" max="3" width="9" customWidth="1"/>
    <col min="4" max="7" width="10.28515625" customWidth="1"/>
  </cols>
  <sheetData>
    <row r="1" spans="2:8" ht="15.75" thickBot="1"/>
    <row r="2" spans="2:8" ht="16.5" thickBot="1">
      <c r="B2" s="26" t="s">
        <v>40</v>
      </c>
      <c r="C2" s="26" t="s">
        <v>37</v>
      </c>
      <c r="D2" s="27"/>
      <c r="E2" s="27"/>
      <c r="F2" s="27"/>
      <c r="G2" s="27"/>
    </row>
    <row r="3" spans="2:8" ht="15.75" thickBot="1">
      <c r="B3" s="28" t="s">
        <v>41</v>
      </c>
      <c r="C3" s="28"/>
      <c r="D3" s="29"/>
      <c r="E3" s="29"/>
      <c r="F3" s="29"/>
      <c r="G3" s="29"/>
    </row>
    <row r="4" spans="2:8" ht="15.75" thickBot="1">
      <c r="B4" s="30" t="s">
        <v>42</v>
      </c>
      <c r="C4" s="30"/>
      <c r="D4" s="31"/>
      <c r="E4" s="31"/>
      <c r="F4" s="31"/>
      <c r="G4" s="31"/>
    </row>
    <row r="5" spans="2:8" ht="15.75" thickBot="1">
      <c r="B5" s="28" t="s">
        <v>43</v>
      </c>
      <c r="C5" s="28"/>
      <c r="D5" s="29"/>
      <c r="E5" s="29"/>
      <c r="F5" s="29"/>
      <c r="G5" s="29"/>
    </row>
    <row r="6" spans="2:8" ht="20.25" customHeight="1" thickBot="1">
      <c r="B6" s="30" t="s">
        <v>44</v>
      </c>
      <c r="C6" s="30"/>
      <c r="D6" s="32"/>
      <c r="E6" s="32"/>
      <c r="F6" s="32"/>
      <c r="G6" s="32"/>
    </row>
    <row r="7" spans="2:8" ht="66" customHeight="1" thickBot="1">
      <c r="B7" s="28" t="s">
        <v>45</v>
      </c>
      <c r="C7" s="28"/>
      <c r="D7" s="33"/>
      <c r="E7" s="33"/>
      <c r="F7" s="33"/>
      <c r="G7" s="33"/>
    </row>
    <row r="8" spans="2:8" ht="15.75" thickBot="1">
      <c r="B8" s="30" t="s">
        <v>46</v>
      </c>
      <c r="C8" s="30"/>
      <c r="D8" s="31"/>
      <c r="E8" s="34"/>
      <c r="F8" s="34"/>
      <c r="G8" s="34"/>
    </row>
    <row r="9" spans="2:8" ht="15.75" customHeight="1" thickBot="1">
      <c r="B9" s="28" t="s">
        <v>47</v>
      </c>
      <c r="C9" s="28"/>
      <c r="D9" s="29"/>
      <c r="E9" s="29"/>
      <c r="F9" s="29"/>
      <c r="G9" s="29"/>
    </row>
    <row r="11" spans="2:8" ht="15.75" thickBot="1"/>
    <row r="12" spans="2:8" ht="16.5" thickBot="1">
      <c r="B12" s="26" t="s">
        <v>56</v>
      </c>
      <c r="C12" s="35" t="s">
        <v>53</v>
      </c>
      <c r="D12" s="35" t="s">
        <v>52</v>
      </c>
      <c r="E12" s="35" t="s">
        <v>51</v>
      </c>
      <c r="F12" s="35" t="s">
        <v>50</v>
      </c>
      <c r="G12" s="35" t="s">
        <v>49</v>
      </c>
      <c r="H12" s="26"/>
    </row>
    <row r="13" spans="2:8" ht="24.75" customHeight="1" thickBot="1">
      <c r="B13" s="26" t="s">
        <v>54</v>
      </c>
      <c r="C13" s="36">
        <v>443272</v>
      </c>
      <c r="D13" s="36">
        <v>1747727</v>
      </c>
      <c r="E13" s="36">
        <v>1318343</v>
      </c>
      <c r="F13" s="36">
        <v>1327084</v>
      </c>
      <c r="G13" s="36">
        <v>1294169</v>
      </c>
    </row>
    <row r="14" spans="2:8" ht="15.75" customHeight="1">
      <c r="B14" s="26" t="s">
        <v>55</v>
      </c>
      <c r="C14" s="36">
        <v>690081</v>
      </c>
      <c r="D14" s="36">
        <v>2571955</v>
      </c>
      <c r="E14" s="36">
        <v>1939994</v>
      </c>
      <c r="F14" s="36">
        <v>1998305</v>
      </c>
      <c r="G14" s="36">
        <v>2000480</v>
      </c>
    </row>
    <row r="15" spans="2:8" ht="15.75" thickBot="1"/>
    <row r="16" spans="2:8" ht="16.5" thickBot="1">
      <c r="B16" s="26" t="s">
        <v>57</v>
      </c>
      <c r="C16" s="35" t="s">
        <v>53</v>
      </c>
      <c r="D16" s="35" t="s">
        <v>52</v>
      </c>
      <c r="E16" s="35" t="s">
        <v>51</v>
      </c>
      <c r="F16" s="35" t="s">
        <v>50</v>
      </c>
      <c r="G16" s="35" t="s">
        <v>49</v>
      </c>
    </row>
    <row r="17" spans="2:7" ht="20.25" thickBot="1">
      <c r="B17" s="26" t="s">
        <v>54</v>
      </c>
      <c r="C17" s="36">
        <v>42670</v>
      </c>
      <c r="D17" s="36">
        <v>289428</v>
      </c>
      <c r="E17" s="36">
        <v>204538</v>
      </c>
      <c r="F17" s="36">
        <v>165609</v>
      </c>
      <c r="G17" s="36">
        <v>174400</v>
      </c>
    </row>
    <row r="18" spans="2:7" ht="27" customHeight="1">
      <c r="B18" s="26" t="s">
        <v>59</v>
      </c>
      <c r="C18" s="36">
        <v>122538</v>
      </c>
      <c r="D18" s="36">
        <v>583960</v>
      </c>
      <c r="E18" s="36">
        <v>499461</v>
      </c>
      <c r="F18" s="36">
        <v>485455</v>
      </c>
      <c r="G18" s="36">
        <v>415910</v>
      </c>
    </row>
    <row r="19" spans="2:7" ht="24.75" customHeight="1">
      <c r="B19" s="37" t="s">
        <v>58</v>
      </c>
      <c r="C19" s="38">
        <v>409098</v>
      </c>
      <c r="D19" s="38">
        <v>1986652</v>
      </c>
      <c r="E19" s="38">
        <v>1393178</v>
      </c>
      <c r="F19" s="38">
        <v>1627574</v>
      </c>
      <c r="G19" s="38">
        <v>1393473</v>
      </c>
    </row>
    <row r="20" spans="2:7" ht="15.75" thickBot="1"/>
    <row r="21" spans="2:7" ht="15.75" customHeight="1" thickBot="1">
      <c r="B21" s="26" t="s">
        <v>60</v>
      </c>
      <c r="C21" s="35" t="s">
        <v>53</v>
      </c>
      <c r="D21" s="35" t="s">
        <v>52</v>
      </c>
      <c r="E21" s="35" t="s">
        <v>51</v>
      </c>
      <c r="F21" s="35" t="s">
        <v>50</v>
      </c>
      <c r="G21" s="35" t="s">
        <v>49</v>
      </c>
    </row>
    <row r="22" spans="2:7" ht="15.75" customHeight="1" thickBot="1">
      <c r="B22" s="26" t="s">
        <v>54</v>
      </c>
      <c r="C22" s="36">
        <v>1083715</v>
      </c>
      <c r="D22" s="36">
        <v>3873227</v>
      </c>
      <c r="E22" s="36">
        <v>1587369</v>
      </c>
      <c r="F22" s="36">
        <v>1753596</v>
      </c>
      <c r="G22" s="36">
        <v>2266908</v>
      </c>
    </row>
    <row r="23" spans="2:7" ht="22.5">
      <c r="B23" s="26" t="s">
        <v>59</v>
      </c>
      <c r="C23" s="36">
        <v>778351</v>
      </c>
      <c r="D23" s="36">
        <v>3601670</v>
      </c>
      <c r="E23" s="36">
        <v>3115836</v>
      </c>
      <c r="F23" s="36">
        <v>3049441</v>
      </c>
      <c r="G23" s="36">
        <v>2674050</v>
      </c>
    </row>
    <row r="24" spans="2:7" ht="22.5">
      <c r="B24" s="37" t="s">
        <v>58</v>
      </c>
      <c r="C24" s="38">
        <v>7818619</v>
      </c>
      <c r="D24" s="38">
        <v>26558965</v>
      </c>
      <c r="E24" s="38">
        <v>11014227</v>
      </c>
      <c r="F24" s="38">
        <v>12244380</v>
      </c>
      <c r="G24" s="38">
        <v>13212263</v>
      </c>
    </row>
    <row r="25" spans="2:7" ht="19.5">
      <c r="B25" s="37" t="s">
        <v>39</v>
      </c>
      <c r="C25" s="38">
        <f>SUM(C22:C24)</f>
        <v>9680685</v>
      </c>
      <c r="D25" s="38">
        <f t="shared" ref="D25:G25" si="0">SUM(D22:D24)</f>
        <v>34033862</v>
      </c>
      <c r="E25" s="38">
        <f t="shared" si="0"/>
        <v>15717432</v>
      </c>
      <c r="F25" s="38">
        <f t="shared" si="0"/>
        <v>17047417</v>
      </c>
      <c r="G25" s="38">
        <f t="shared" si="0"/>
        <v>18153221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X89"/>
  <sheetViews>
    <sheetView rightToLeft="1" zoomScale="55" zoomScaleNormal="55" workbookViewId="0">
      <selection activeCell="B5" sqref="B5:B9"/>
    </sheetView>
  </sheetViews>
  <sheetFormatPr defaultRowHeight="19.5"/>
  <cols>
    <col min="1" max="1" width="9.140625" style="50"/>
    <col min="2" max="2" width="16.42578125" style="50" bestFit="1" customWidth="1"/>
    <col min="3" max="3" width="5" style="50" bestFit="1" customWidth="1"/>
    <col min="4" max="4" width="13" style="50" bestFit="1" customWidth="1"/>
    <col min="5" max="5" width="14" style="50" bestFit="1" customWidth="1"/>
    <col min="6" max="6" width="14.28515625" style="50" bestFit="1" customWidth="1"/>
    <col min="7" max="7" width="16.42578125" style="50" bestFit="1" customWidth="1"/>
    <col min="8" max="8" width="13" style="50" bestFit="1" customWidth="1"/>
    <col min="9" max="9" width="9.5703125" style="50" bestFit="1" customWidth="1"/>
    <col min="10" max="10" width="11.140625" style="50" bestFit="1" customWidth="1"/>
    <col min="11" max="11" width="13" style="50" bestFit="1" customWidth="1"/>
    <col min="12" max="12" width="14" style="50" bestFit="1" customWidth="1"/>
    <col min="13" max="13" width="16.85546875" style="50" customWidth="1"/>
    <col min="14" max="14" width="11" style="50" bestFit="1" customWidth="1"/>
    <col min="15" max="16" width="11.28515625" style="50" bestFit="1" customWidth="1"/>
    <col min="17" max="18" width="11.28515625" style="50" customWidth="1"/>
    <col min="19" max="19" width="10.5703125" style="50" customWidth="1"/>
    <col min="20" max="20" width="11.28515625" style="50" bestFit="1" customWidth="1"/>
    <col min="21" max="21" width="11.140625" style="50" customWidth="1"/>
    <col min="22" max="22" width="11" style="50" customWidth="1"/>
    <col min="23" max="23" width="11.28515625" style="50" customWidth="1"/>
    <col min="24" max="25" width="11" style="50" customWidth="1"/>
    <col min="26" max="16384" width="9.140625" style="50"/>
  </cols>
  <sheetData>
    <row r="2" spans="1:24" ht="15" customHeight="1">
      <c r="A2" s="50" t="s">
        <v>94</v>
      </c>
      <c r="B2" s="94"/>
      <c r="C2" s="94"/>
      <c r="D2" s="94"/>
      <c r="E2" s="94"/>
      <c r="F2" s="94"/>
      <c r="G2" s="94"/>
      <c r="H2" s="94"/>
      <c r="I2" s="94"/>
      <c r="J2" s="94"/>
    </row>
    <row r="3" spans="1:24">
      <c r="B3" s="93" t="s">
        <v>82</v>
      </c>
      <c r="C3" s="93"/>
      <c r="D3" s="93" t="s">
        <v>83</v>
      </c>
      <c r="E3" s="93"/>
      <c r="F3" s="93"/>
      <c r="G3" s="93"/>
      <c r="H3" s="93" t="s">
        <v>84</v>
      </c>
      <c r="I3" s="93"/>
      <c r="J3" s="93"/>
      <c r="K3" s="93"/>
      <c r="M3" s="57" t="s">
        <v>118</v>
      </c>
      <c r="N3" s="57" t="s">
        <v>119</v>
      </c>
      <c r="O3" s="57" t="s">
        <v>111</v>
      </c>
      <c r="P3" s="57" t="s">
        <v>112</v>
      </c>
      <c r="Q3" s="57" t="s">
        <v>113</v>
      </c>
      <c r="R3" s="57" t="s">
        <v>114</v>
      </c>
      <c r="S3" s="57" t="s">
        <v>115</v>
      </c>
      <c r="T3" s="57" t="s">
        <v>116</v>
      </c>
      <c r="U3" s="57" t="s">
        <v>99</v>
      </c>
      <c r="V3" s="57" t="s">
        <v>97</v>
      </c>
      <c r="W3" s="57" t="s">
        <v>117</v>
      </c>
      <c r="X3" s="57" t="s">
        <v>120</v>
      </c>
    </row>
    <row r="4" spans="1:24" ht="39">
      <c r="B4" s="56" t="s">
        <v>85</v>
      </c>
      <c r="C4" s="56" t="s">
        <v>37</v>
      </c>
      <c r="D4" s="56" t="s">
        <v>86</v>
      </c>
      <c r="E4" s="56" t="s">
        <v>87</v>
      </c>
      <c r="F4" s="56" t="s">
        <v>88</v>
      </c>
      <c r="G4" s="56" t="s">
        <v>89</v>
      </c>
      <c r="H4" s="56" t="s">
        <v>86</v>
      </c>
      <c r="I4" s="56" t="s">
        <v>87</v>
      </c>
      <c r="J4" s="56" t="s">
        <v>88</v>
      </c>
      <c r="K4" s="56" t="s">
        <v>89</v>
      </c>
      <c r="M4" s="58" t="s">
        <v>90</v>
      </c>
      <c r="N4" s="52">
        <v>25239031</v>
      </c>
      <c r="O4" s="52">
        <v>25397586</v>
      </c>
      <c r="P4" s="52">
        <v>25397586</v>
      </c>
      <c r="Q4" s="52">
        <v>25397586</v>
      </c>
      <c r="R4" s="52">
        <v>23401865</v>
      </c>
      <c r="S4" s="52">
        <v>23401865</v>
      </c>
      <c r="T4" s="52">
        <v>21091151</v>
      </c>
      <c r="U4" s="52">
        <v>19845630</v>
      </c>
      <c r="V4" s="48">
        <v>19162649</v>
      </c>
      <c r="W4" s="52">
        <v>18797104</v>
      </c>
      <c r="X4" s="52">
        <v>18797104</v>
      </c>
    </row>
    <row r="5" spans="1:24" ht="33.75">
      <c r="B5" s="51" t="s">
        <v>90</v>
      </c>
      <c r="C5" s="51" t="s">
        <v>38</v>
      </c>
      <c r="D5" s="52">
        <v>1621927</v>
      </c>
      <c r="E5" s="52">
        <v>126020</v>
      </c>
      <c r="F5" s="52">
        <v>18797104</v>
      </c>
      <c r="G5" s="52">
        <v>2368811</v>
      </c>
      <c r="H5" s="52">
        <v>1781163</v>
      </c>
      <c r="I5" s="52">
        <v>163023</v>
      </c>
      <c r="J5" s="52">
        <v>18135864</v>
      </c>
      <c r="K5" s="52">
        <v>2956563</v>
      </c>
      <c r="M5" s="58" t="s">
        <v>92</v>
      </c>
      <c r="N5" s="52">
        <v>6551565</v>
      </c>
      <c r="O5" s="52">
        <v>7116282</v>
      </c>
      <c r="P5" s="52">
        <v>6276649</v>
      </c>
      <c r="Q5" s="52">
        <v>6227663</v>
      </c>
      <c r="R5" s="52">
        <v>6215127</v>
      </c>
      <c r="S5" s="52">
        <v>17011302</v>
      </c>
      <c r="T5" s="52">
        <v>16910046</v>
      </c>
      <c r="U5" s="52">
        <v>16816139</v>
      </c>
      <c r="V5" s="48">
        <v>16928600</v>
      </c>
      <c r="W5" s="52">
        <v>16933432</v>
      </c>
      <c r="X5" s="52">
        <v>16937844</v>
      </c>
    </row>
    <row r="6" spans="1:24" ht="26.25" customHeight="1">
      <c r="B6" s="51" t="s">
        <v>91</v>
      </c>
      <c r="C6" s="51" t="s">
        <v>38</v>
      </c>
      <c r="D6" s="52">
        <v>2602785</v>
      </c>
      <c r="E6" s="53">
        <v>0</v>
      </c>
      <c r="F6" s="53">
        <v>0</v>
      </c>
      <c r="G6" s="53">
        <v>0</v>
      </c>
      <c r="H6" s="52">
        <v>2841762</v>
      </c>
      <c r="I6" s="53">
        <v>0</v>
      </c>
      <c r="J6" s="53">
        <v>0</v>
      </c>
      <c r="K6" s="53">
        <v>0</v>
      </c>
      <c r="M6" s="58" t="s">
        <v>93</v>
      </c>
      <c r="N6" s="52">
        <v>18321814</v>
      </c>
      <c r="O6" s="52">
        <v>18753226</v>
      </c>
      <c r="P6" s="52">
        <v>19111849</v>
      </c>
      <c r="Q6" s="52">
        <v>18590755</v>
      </c>
      <c r="R6" s="52">
        <v>18358070</v>
      </c>
      <c r="S6" s="52">
        <v>18628119</v>
      </c>
      <c r="T6" s="52">
        <v>18553647</v>
      </c>
      <c r="U6" s="52">
        <v>18855740</v>
      </c>
      <c r="V6" s="48">
        <v>19067151</v>
      </c>
      <c r="W6" s="52">
        <v>20353284</v>
      </c>
      <c r="X6" s="52">
        <v>20902747</v>
      </c>
    </row>
    <row r="7" spans="1:24" ht="17.25" customHeight="1">
      <c r="B7" s="51" t="s">
        <v>92</v>
      </c>
      <c r="C7" s="51" t="s">
        <v>38</v>
      </c>
      <c r="D7" s="53">
        <v>0</v>
      </c>
      <c r="E7" s="52">
        <v>873260</v>
      </c>
      <c r="F7" s="52">
        <v>16937844</v>
      </c>
      <c r="G7" s="52">
        <v>14791142</v>
      </c>
      <c r="H7" s="53">
        <v>0</v>
      </c>
      <c r="I7" s="52">
        <v>907040</v>
      </c>
      <c r="J7" s="52">
        <v>16367159</v>
      </c>
      <c r="K7" s="52">
        <v>14845668</v>
      </c>
    </row>
    <row r="8" spans="1:24" ht="23.25" customHeight="1">
      <c r="B8" s="51" t="s">
        <v>93</v>
      </c>
      <c r="C8" s="51" t="s">
        <v>38</v>
      </c>
      <c r="D8" s="53">
        <v>0</v>
      </c>
      <c r="E8" s="52">
        <v>1677434</v>
      </c>
      <c r="F8" s="52">
        <v>20902747</v>
      </c>
      <c r="G8" s="52">
        <v>35062979</v>
      </c>
      <c r="H8" s="53">
        <v>0</v>
      </c>
      <c r="I8" s="52">
        <v>1649183</v>
      </c>
      <c r="J8" s="52">
        <v>20672571</v>
      </c>
      <c r="K8" s="52">
        <v>34092853</v>
      </c>
    </row>
    <row r="9" spans="1:24">
      <c r="B9" s="51" t="s">
        <v>39</v>
      </c>
      <c r="C9" s="51"/>
      <c r="D9" s="51"/>
      <c r="E9" s="51"/>
      <c r="F9" s="51"/>
      <c r="G9" s="52">
        <v>52222932</v>
      </c>
      <c r="H9" s="51"/>
      <c r="I9" s="51"/>
      <c r="J9" s="51"/>
      <c r="K9" s="52">
        <v>51895084</v>
      </c>
    </row>
    <row r="10" spans="1:24" ht="15" customHeight="1">
      <c r="A10" s="50" t="s">
        <v>95</v>
      </c>
    </row>
    <row r="11" spans="1:24" ht="15" customHeight="1">
      <c r="B11" s="93" t="s">
        <v>82</v>
      </c>
      <c r="C11" s="93"/>
      <c r="D11" s="93" t="s">
        <v>96</v>
      </c>
      <c r="E11" s="93"/>
      <c r="F11" s="93"/>
      <c r="G11" s="93"/>
      <c r="H11" s="93" t="s">
        <v>83</v>
      </c>
      <c r="I11" s="93"/>
      <c r="J11" s="93"/>
      <c r="K11" s="93"/>
    </row>
    <row r="12" spans="1:24" ht="19.5" customHeight="1">
      <c r="B12" s="56" t="s">
        <v>85</v>
      </c>
      <c r="C12" s="56" t="s">
        <v>37</v>
      </c>
      <c r="D12" s="56" t="s">
        <v>86</v>
      </c>
      <c r="E12" s="56" t="s">
        <v>87</v>
      </c>
      <c r="F12" s="56" t="s">
        <v>88</v>
      </c>
      <c r="G12" s="56" t="s">
        <v>89</v>
      </c>
      <c r="H12" s="56" t="s">
        <v>86</v>
      </c>
      <c r="I12" s="56" t="s">
        <v>87</v>
      </c>
      <c r="J12" s="56" t="s">
        <v>88</v>
      </c>
      <c r="K12" s="56" t="s">
        <v>89</v>
      </c>
    </row>
    <row r="13" spans="1:24">
      <c r="B13" s="51" t="s">
        <v>90</v>
      </c>
      <c r="C13" s="51" t="s">
        <v>38</v>
      </c>
      <c r="D13" s="52">
        <v>1450005</v>
      </c>
      <c r="E13" s="52">
        <v>126020</v>
      </c>
      <c r="F13" s="52">
        <v>18797104</v>
      </c>
      <c r="G13" s="52">
        <v>2368811</v>
      </c>
      <c r="H13" s="52">
        <v>1621927</v>
      </c>
      <c r="I13" s="52">
        <v>126020</v>
      </c>
      <c r="J13" s="52">
        <v>18797104</v>
      </c>
      <c r="K13" s="52">
        <v>2368811</v>
      </c>
    </row>
    <row r="14" spans="1:24">
      <c r="B14" s="51" t="s">
        <v>91</v>
      </c>
      <c r="C14" s="51" t="s">
        <v>38</v>
      </c>
      <c r="D14" s="52">
        <v>2334381</v>
      </c>
      <c r="E14" s="53">
        <v>0</v>
      </c>
      <c r="F14" s="53">
        <v>0</v>
      </c>
      <c r="G14" s="53">
        <v>0</v>
      </c>
      <c r="H14" s="52">
        <v>2602785</v>
      </c>
      <c r="I14" s="53">
        <v>0</v>
      </c>
      <c r="J14" s="53">
        <v>0</v>
      </c>
      <c r="K14" s="53">
        <v>0</v>
      </c>
    </row>
    <row r="15" spans="1:24">
      <c r="B15" s="51" t="s">
        <v>92</v>
      </c>
      <c r="C15" s="51" t="s">
        <v>38</v>
      </c>
      <c r="D15" s="53">
        <v>0</v>
      </c>
      <c r="E15" s="52">
        <v>851847</v>
      </c>
      <c r="F15" s="52">
        <v>16933432</v>
      </c>
      <c r="G15" s="52">
        <v>14424693</v>
      </c>
      <c r="H15" s="53">
        <v>0</v>
      </c>
      <c r="I15" s="52">
        <v>873260</v>
      </c>
      <c r="J15" s="52">
        <v>16937844</v>
      </c>
      <c r="K15" s="52">
        <v>14791142</v>
      </c>
    </row>
    <row r="16" spans="1:24" ht="20.25" customHeight="1">
      <c r="B16" s="51" t="s">
        <v>93</v>
      </c>
      <c r="C16" s="51" t="s">
        <v>38</v>
      </c>
      <c r="D16" s="53">
        <v>0</v>
      </c>
      <c r="E16" s="52">
        <v>1424189</v>
      </c>
      <c r="F16" s="52">
        <v>20353284</v>
      </c>
      <c r="G16" s="52">
        <v>28986923</v>
      </c>
      <c r="H16" s="53">
        <v>0</v>
      </c>
      <c r="I16" s="52">
        <v>1677434</v>
      </c>
      <c r="J16" s="52">
        <v>20902747</v>
      </c>
      <c r="K16" s="52">
        <v>35062979</v>
      </c>
    </row>
    <row r="17" spans="1:11">
      <c r="B17" s="51" t="s">
        <v>39</v>
      </c>
      <c r="C17" s="51"/>
      <c r="D17" s="51"/>
      <c r="E17" s="51"/>
      <c r="F17" s="51"/>
      <c r="G17" s="52">
        <v>45780427</v>
      </c>
      <c r="H17" s="51"/>
      <c r="I17" s="51"/>
      <c r="J17" s="51"/>
      <c r="K17" s="52">
        <v>52222932</v>
      </c>
    </row>
    <row r="18" spans="1:11" ht="15" customHeight="1"/>
    <row r="19" spans="1:11" ht="30" customHeight="1">
      <c r="A19" s="50" t="s">
        <v>97</v>
      </c>
      <c r="B19" s="92" t="s">
        <v>82</v>
      </c>
      <c r="C19" s="92"/>
      <c r="D19" s="92" t="s">
        <v>98</v>
      </c>
      <c r="E19" s="92"/>
      <c r="F19" s="92"/>
      <c r="G19" s="92"/>
      <c r="H19" s="92" t="s">
        <v>96</v>
      </c>
      <c r="I19" s="92"/>
      <c r="J19" s="92"/>
      <c r="K19" s="92"/>
    </row>
    <row r="20" spans="1:11" ht="30">
      <c r="B20" s="45" t="s">
        <v>85</v>
      </c>
      <c r="C20" s="45" t="s">
        <v>37</v>
      </c>
      <c r="D20" s="45" t="s">
        <v>86</v>
      </c>
      <c r="E20" s="45" t="s">
        <v>87</v>
      </c>
      <c r="F20" s="45" t="s">
        <v>88</v>
      </c>
      <c r="G20" s="45" t="s">
        <v>89</v>
      </c>
      <c r="H20" s="45" t="s">
        <v>86</v>
      </c>
      <c r="I20" s="45" t="s">
        <v>87</v>
      </c>
      <c r="J20" s="45" t="s">
        <v>88</v>
      </c>
      <c r="K20" s="45" t="s">
        <v>89</v>
      </c>
    </row>
    <row r="21" spans="1:11" ht="33.75">
      <c r="B21" s="47" t="s">
        <v>90</v>
      </c>
      <c r="C21" s="47" t="s">
        <v>38</v>
      </c>
      <c r="D21" s="48">
        <v>1339226</v>
      </c>
      <c r="E21" s="48">
        <v>107520</v>
      </c>
      <c r="F21" s="48">
        <v>19162649</v>
      </c>
      <c r="G21" s="48">
        <v>2060368</v>
      </c>
      <c r="H21" s="48">
        <v>1450005</v>
      </c>
      <c r="I21" s="48">
        <v>126020</v>
      </c>
      <c r="J21" s="48">
        <v>18797104</v>
      </c>
      <c r="K21" s="48">
        <v>2368811</v>
      </c>
    </row>
    <row r="22" spans="1:11">
      <c r="B22" s="47" t="s">
        <v>91</v>
      </c>
      <c r="C22" s="47" t="s">
        <v>38</v>
      </c>
      <c r="D22" s="48">
        <v>2162298</v>
      </c>
      <c r="E22" s="49">
        <v>0</v>
      </c>
      <c r="F22" s="49">
        <v>0</v>
      </c>
      <c r="G22" s="49">
        <v>0</v>
      </c>
      <c r="H22" s="48">
        <v>2334381</v>
      </c>
      <c r="I22" s="49">
        <v>0</v>
      </c>
      <c r="J22" s="49">
        <v>0</v>
      </c>
      <c r="K22" s="49">
        <v>0</v>
      </c>
    </row>
    <row r="23" spans="1:11" ht="33.75">
      <c r="B23" s="47" t="s">
        <v>92</v>
      </c>
      <c r="C23" s="47" t="s">
        <v>38</v>
      </c>
      <c r="D23" s="49">
        <v>0</v>
      </c>
      <c r="E23" s="48">
        <v>840473</v>
      </c>
      <c r="F23" s="48">
        <v>16928600</v>
      </c>
      <c r="G23" s="48">
        <v>14228031</v>
      </c>
      <c r="H23" s="49">
        <v>0</v>
      </c>
      <c r="I23" s="48">
        <v>851847</v>
      </c>
      <c r="J23" s="48">
        <v>16933432</v>
      </c>
      <c r="K23" s="48">
        <v>14424693</v>
      </c>
    </row>
    <row r="24" spans="1:11" ht="33.75">
      <c r="B24" s="47" t="s">
        <v>93</v>
      </c>
      <c r="C24" s="47" t="s">
        <v>38</v>
      </c>
      <c r="D24" s="49">
        <v>0</v>
      </c>
      <c r="E24" s="48">
        <v>1110115</v>
      </c>
      <c r="F24" s="48">
        <v>19067151</v>
      </c>
      <c r="G24" s="48">
        <v>21166730</v>
      </c>
      <c r="H24" s="49">
        <v>0</v>
      </c>
      <c r="I24" s="48">
        <v>1424189</v>
      </c>
      <c r="J24" s="48">
        <v>20353284</v>
      </c>
      <c r="K24" s="48">
        <v>28986923</v>
      </c>
    </row>
    <row r="25" spans="1:11">
      <c r="B25" s="47" t="s">
        <v>39</v>
      </c>
      <c r="C25" s="47"/>
      <c r="D25" s="47"/>
      <c r="E25" s="47"/>
      <c r="F25" s="47"/>
      <c r="G25" s="48">
        <v>37455129</v>
      </c>
      <c r="H25" s="47"/>
      <c r="I25" s="47"/>
      <c r="J25" s="47"/>
      <c r="K25" s="48">
        <v>45780427</v>
      </c>
    </row>
    <row r="26" spans="1:11">
      <c r="B26" s="54"/>
      <c r="C26" s="54"/>
      <c r="D26" s="54"/>
      <c r="E26" s="54"/>
      <c r="F26" s="54"/>
      <c r="G26" s="55"/>
      <c r="H26" s="54"/>
      <c r="I26" s="54"/>
      <c r="J26" s="54"/>
      <c r="K26" s="55"/>
    </row>
    <row r="27" spans="1:11" ht="15" customHeight="1">
      <c r="A27" s="50" t="s">
        <v>99</v>
      </c>
      <c r="B27" s="93" t="s">
        <v>82</v>
      </c>
      <c r="C27" s="93"/>
      <c r="D27" s="93" t="s">
        <v>100</v>
      </c>
      <c r="E27" s="93"/>
      <c r="F27" s="93"/>
      <c r="G27" s="93"/>
      <c r="H27" s="93" t="s">
        <v>98</v>
      </c>
      <c r="I27" s="93"/>
      <c r="J27" s="93"/>
      <c r="K27" s="93"/>
    </row>
    <row r="28" spans="1:11" ht="39">
      <c r="B28" s="56" t="s">
        <v>85</v>
      </c>
      <c r="C28" s="56" t="s">
        <v>37</v>
      </c>
      <c r="D28" s="56" t="s">
        <v>86</v>
      </c>
      <c r="E28" s="56" t="s">
        <v>87</v>
      </c>
      <c r="F28" s="56" t="s">
        <v>88</v>
      </c>
      <c r="G28" s="56" t="s">
        <v>89</v>
      </c>
      <c r="H28" s="56" t="s">
        <v>86</v>
      </c>
      <c r="I28" s="56" t="s">
        <v>87</v>
      </c>
      <c r="J28" s="56" t="s">
        <v>88</v>
      </c>
      <c r="K28" s="56" t="s">
        <v>89</v>
      </c>
    </row>
    <row r="29" spans="1:11">
      <c r="B29" s="51" t="s">
        <v>90</v>
      </c>
      <c r="C29" s="51" t="s">
        <v>38</v>
      </c>
      <c r="D29" s="52">
        <v>1164293</v>
      </c>
      <c r="E29" s="52">
        <v>89020</v>
      </c>
      <c r="F29" s="52">
        <v>19845630</v>
      </c>
      <c r="G29" s="52">
        <v>1766658</v>
      </c>
      <c r="H29" s="52">
        <v>1339226</v>
      </c>
      <c r="I29" s="52">
        <v>107520</v>
      </c>
      <c r="J29" s="52">
        <v>19162649</v>
      </c>
      <c r="K29" s="52">
        <v>2060368</v>
      </c>
    </row>
    <row r="30" spans="1:11">
      <c r="B30" s="51" t="s">
        <v>91</v>
      </c>
      <c r="C30" s="51" t="s">
        <v>38</v>
      </c>
      <c r="D30" s="52">
        <v>1890050</v>
      </c>
      <c r="E30" s="53">
        <v>0</v>
      </c>
      <c r="F30" s="53">
        <v>0</v>
      </c>
      <c r="G30" s="53">
        <v>0</v>
      </c>
      <c r="H30" s="52">
        <v>2162298</v>
      </c>
      <c r="I30" s="53">
        <v>0</v>
      </c>
      <c r="J30" s="53">
        <v>0</v>
      </c>
      <c r="K30" s="53">
        <v>0</v>
      </c>
    </row>
    <row r="31" spans="1:11">
      <c r="B31" s="51" t="s">
        <v>92</v>
      </c>
      <c r="C31" s="51" t="s">
        <v>38</v>
      </c>
      <c r="D31" s="53">
        <v>0</v>
      </c>
      <c r="E31" s="52">
        <v>728467</v>
      </c>
      <c r="F31" s="52">
        <v>16816139</v>
      </c>
      <c r="G31" s="52">
        <v>12250002</v>
      </c>
      <c r="H31" s="53">
        <v>0</v>
      </c>
      <c r="I31" s="52">
        <v>840473</v>
      </c>
      <c r="J31" s="52">
        <v>16928600</v>
      </c>
      <c r="K31" s="52">
        <v>14228031</v>
      </c>
    </row>
    <row r="32" spans="1:11" ht="39">
      <c r="B32" s="51" t="s">
        <v>93</v>
      </c>
      <c r="C32" s="51" t="s">
        <v>38</v>
      </c>
      <c r="D32" s="53">
        <v>0</v>
      </c>
      <c r="E32" s="52">
        <v>1052460</v>
      </c>
      <c r="F32" s="52">
        <v>18855740</v>
      </c>
      <c r="G32" s="52">
        <v>19844912</v>
      </c>
      <c r="H32" s="53">
        <v>0</v>
      </c>
      <c r="I32" s="52">
        <v>1110115</v>
      </c>
      <c r="J32" s="52">
        <v>19067151</v>
      </c>
      <c r="K32" s="52">
        <v>21166730</v>
      </c>
    </row>
    <row r="33" spans="1:11">
      <c r="B33" s="51" t="s">
        <v>39</v>
      </c>
      <c r="C33" s="51"/>
      <c r="D33" s="51"/>
      <c r="E33" s="51"/>
      <c r="F33" s="51"/>
      <c r="G33" s="52">
        <v>33861572</v>
      </c>
      <c r="H33" s="51"/>
      <c r="I33" s="51"/>
      <c r="J33" s="51"/>
      <c r="K33" s="52">
        <v>37455129</v>
      </c>
    </row>
    <row r="35" spans="1:11" ht="15" customHeight="1">
      <c r="A35" s="50" t="s">
        <v>116</v>
      </c>
      <c r="B35" s="93" t="s">
        <v>82</v>
      </c>
      <c r="C35" s="93"/>
      <c r="D35" s="93" t="s">
        <v>101</v>
      </c>
      <c r="E35" s="93"/>
      <c r="F35" s="93"/>
      <c r="G35" s="93"/>
      <c r="H35" s="93" t="s">
        <v>100</v>
      </c>
      <c r="I35" s="93"/>
      <c r="J35" s="93"/>
      <c r="K35" s="93"/>
    </row>
    <row r="36" spans="1:11" ht="39">
      <c r="B36" s="56" t="s">
        <v>85</v>
      </c>
      <c r="C36" s="56" t="s">
        <v>37</v>
      </c>
      <c r="D36" s="56" t="s">
        <v>86</v>
      </c>
      <c r="E36" s="56" t="s">
        <v>87</v>
      </c>
      <c r="F36" s="56" t="s">
        <v>88</v>
      </c>
      <c r="G36" s="56" t="s">
        <v>89</v>
      </c>
      <c r="H36" s="56" t="s">
        <v>86</v>
      </c>
      <c r="I36" s="56" t="s">
        <v>87</v>
      </c>
      <c r="J36" s="56" t="s">
        <v>88</v>
      </c>
      <c r="K36" s="56" t="s">
        <v>89</v>
      </c>
    </row>
    <row r="37" spans="1:11">
      <c r="B37" s="51" t="s">
        <v>90</v>
      </c>
      <c r="C37" s="51" t="s">
        <v>38</v>
      </c>
      <c r="D37" s="52">
        <v>985368</v>
      </c>
      <c r="E37" s="52">
        <v>70520</v>
      </c>
      <c r="F37" s="52">
        <v>21091151</v>
      </c>
      <c r="G37" s="52">
        <v>1487348</v>
      </c>
      <c r="H37" s="52">
        <v>1164293</v>
      </c>
      <c r="I37" s="52">
        <v>89020</v>
      </c>
      <c r="J37" s="52">
        <v>19845630</v>
      </c>
      <c r="K37" s="52">
        <v>1766658</v>
      </c>
    </row>
    <row r="38" spans="1:11">
      <c r="B38" s="51" t="s">
        <v>91</v>
      </c>
      <c r="C38" s="51" t="s">
        <v>38</v>
      </c>
      <c r="D38" s="52">
        <v>1600929</v>
      </c>
      <c r="E38" s="53">
        <v>0</v>
      </c>
      <c r="F38" s="53">
        <v>0</v>
      </c>
      <c r="G38" s="53">
        <v>0</v>
      </c>
      <c r="H38" s="52">
        <v>1890050</v>
      </c>
      <c r="I38" s="53">
        <v>0</v>
      </c>
      <c r="J38" s="53">
        <v>0</v>
      </c>
      <c r="K38" s="53">
        <v>0</v>
      </c>
    </row>
    <row r="39" spans="1:11">
      <c r="B39" s="51" t="s">
        <v>92</v>
      </c>
      <c r="C39" s="51" t="s">
        <v>38</v>
      </c>
      <c r="D39" s="53">
        <v>0</v>
      </c>
      <c r="E39" s="52">
        <v>645798</v>
      </c>
      <c r="F39" s="52">
        <v>16910046</v>
      </c>
      <c r="G39" s="52">
        <v>10920474</v>
      </c>
      <c r="H39" s="53">
        <v>0</v>
      </c>
      <c r="I39" s="52">
        <v>728467</v>
      </c>
      <c r="J39" s="52">
        <v>16816139</v>
      </c>
      <c r="K39" s="52">
        <v>12250002</v>
      </c>
    </row>
    <row r="40" spans="1:11" ht="39">
      <c r="B40" s="51" t="s">
        <v>93</v>
      </c>
      <c r="C40" s="51" t="s">
        <v>38</v>
      </c>
      <c r="D40" s="53">
        <v>0</v>
      </c>
      <c r="E40" s="52">
        <v>885355</v>
      </c>
      <c r="F40" s="52">
        <v>18553647</v>
      </c>
      <c r="G40" s="52">
        <v>16426564</v>
      </c>
      <c r="H40" s="53">
        <v>0</v>
      </c>
      <c r="I40" s="52">
        <v>1052460</v>
      </c>
      <c r="J40" s="52">
        <v>18855740</v>
      </c>
      <c r="K40" s="52">
        <v>19844912</v>
      </c>
    </row>
    <row r="41" spans="1:11">
      <c r="B41" s="51" t="s">
        <v>39</v>
      </c>
      <c r="C41" s="51"/>
      <c r="D41" s="51"/>
      <c r="E41" s="51"/>
      <c r="F41" s="51"/>
      <c r="G41" s="52">
        <v>28834386</v>
      </c>
      <c r="H41" s="51"/>
      <c r="I41" s="51"/>
      <c r="J41" s="51"/>
      <c r="K41" s="52">
        <v>33861572</v>
      </c>
    </row>
    <row r="43" spans="1:11" ht="15" customHeight="1">
      <c r="A43" s="50" t="s">
        <v>115</v>
      </c>
      <c r="B43" s="93" t="s">
        <v>82</v>
      </c>
      <c r="C43" s="93"/>
      <c r="D43" s="93" t="s">
        <v>102</v>
      </c>
      <c r="E43" s="93"/>
      <c r="F43" s="93"/>
      <c r="G43" s="93"/>
      <c r="H43" s="93" t="s">
        <v>101</v>
      </c>
      <c r="I43" s="93"/>
      <c r="J43" s="93"/>
      <c r="K43" s="93"/>
    </row>
    <row r="44" spans="1:11" ht="39">
      <c r="B44" s="56" t="s">
        <v>85</v>
      </c>
      <c r="C44" s="56" t="s">
        <v>37</v>
      </c>
      <c r="D44" s="56" t="s">
        <v>86</v>
      </c>
      <c r="E44" s="56" t="s">
        <v>87</v>
      </c>
      <c r="F44" s="56" t="s">
        <v>88</v>
      </c>
      <c r="G44" s="56" t="s">
        <v>89</v>
      </c>
      <c r="H44" s="56" t="s">
        <v>86</v>
      </c>
      <c r="I44" s="56" t="s">
        <v>87</v>
      </c>
      <c r="J44" s="56" t="s">
        <v>88</v>
      </c>
      <c r="K44" s="56" t="s">
        <v>89</v>
      </c>
    </row>
    <row r="45" spans="1:11">
      <c r="B45" s="51" t="s">
        <v>90</v>
      </c>
      <c r="C45" s="51" t="s">
        <v>38</v>
      </c>
      <c r="D45" s="52">
        <v>835541</v>
      </c>
      <c r="E45" s="52">
        <v>52020</v>
      </c>
      <c r="F45" s="52">
        <v>23401865</v>
      </c>
      <c r="G45" s="52">
        <v>1217365</v>
      </c>
      <c r="H45" s="52">
        <v>985368</v>
      </c>
      <c r="I45" s="52">
        <v>70520</v>
      </c>
      <c r="J45" s="52">
        <v>21091151</v>
      </c>
      <c r="K45" s="52">
        <v>1487348</v>
      </c>
    </row>
    <row r="46" spans="1:11">
      <c r="B46" s="51" t="s">
        <v>91</v>
      </c>
      <c r="C46" s="51" t="s">
        <v>38</v>
      </c>
      <c r="D46" s="52">
        <v>1348709</v>
      </c>
      <c r="E46" s="53">
        <v>0</v>
      </c>
      <c r="F46" s="53">
        <v>0</v>
      </c>
      <c r="G46" s="53">
        <v>0</v>
      </c>
      <c r="H46" s="52">
        <v>1600929</v>
      </c>
      <c r="I46" s="53">
        <v>0</v>
      </c>
      <c r="J46" s="53">
        <v>0</v>
      </c>
      <c r="K46" s="53">
        <v>0</v>
      </c>
    </row>
    <row r="47" spans="1:11">
      <c r="B47" s="51" t="s">
        <v>92</v>
      </c>
      <c r="C47" s="51" t="s">
        <v>38</v>
      </c>
      <c r="D47" s="53">
        <v>0</v>
      </c>
      <c r="E47" s="52">
        <v>575921</v>
      </c>
      <c r="F47" s="52">
        <v>17011302</v>
      </c>
      <c r="G47" s="52">
        <v>9797166</v>
      </c>
      <c r="H47" s="53">
        <v>0</v>
      </c>
      <c r="I47" s="52">
        <v>645798</v>
      </c>
      <c r="J47" s="52">
        <v>16910046</v>
      </c>
      <c r="K47" s="52">
        <v>10920474</v>
      </c>
    </row>
    <row r="48" spans="1:11" ht="39">
      <c r="B48" s="51" t="s">
        <v>93</v>
      </c>
      <c r="C48" s="51" t="s">
        <v>38</v>
      </c>
      <c r="D48" s="53">
        <v>0</v>
      </c>
      <c r="E48" s="52">
        <v>721502</v>
      </c>
      <c r="F48" s="52">
        <v>18628119</v>
      </c>
      <c r="G48" s="52">
        <v>13440225</v>
      </c>
      <c r="H48" s="53">
        <v>0</v>
      </c>
      <c r="I48" s="52">
        <v>885355</v>
      </c>
      <c r="J48" s="52">
        <v>18553647</v>
      </c>
      <c r="K48" s="52">
        <v>16426564</v>
      </c>
    </row>
    <row r="49" spans="1:11">
      <c r="B49" s="51" t="s">
        <v>39</v>
      </c>
      <c r="C49" s="51"/>
      <c r="D49" s="51"/>
      <c r="E49" s="51"/>
      <c r="F49" s="51"/>
      <c r="G49" s="52">
        <v>24454756</v>
      </c>
      <c r="H49" s="51"/>
      <c r="I49" s="51"/>
      <c r="J49" s="51"/>
      <c r="K49" s="52">
        <v>28834386</v>
      </c>
    </row>
    <row r="51" spans="1:11" ht="15" customHeight="1">
      <c r="A51" s="50" t="s">
        <v>114</v>
      </c>
      <c r="B51" s="93" t="s">
        <v>82</v>
      </c>
      <c r="C51" s="93"/>
      <c r="D51" s="93" t="s">
        <v>103</v>
      </c>
      <c r="E51" s="93"/>
      <c r="F51" s="93"/>
      <c r="G51" s="93"/>
      <c r="H51" s="93" t="s">
        <v>102</v>
      </c>
      <c r="I51" s="93"/>
      <c r="J51" s="93"/>
      <c r="K51" s="93"/>
    </row>
    <row r="52" spans="1:11" ht="39">
      <c r="B52" s="56" t="s">
        <v>85</v>
      </c>
      <c r="C52" s="56" t="s">
        <v>37</v>
      </c>
      <c r="D52" s="56" t="s">
        <v>86</v>
      </c>
      <c r="E52" s="56" t="s">
        <v>87</v>
      </c>
      <c r="F52" s="56" t="s">
        <v>88</v>
      </c>
      <c r="G52" s="56" t="s">
        <v>89</v>
      </c>
      <c r="H52" s="56" t="s">
        <v>86</v>
      </c>
      <c r="I52" s="56" t="s">
        <v>87</v>
      </c>
      <c r="J52" s="56" t="s">
        <v>88</v>
      </c>
      <c r="K52" s="56" t="s">
        <v>89</v>
      </c>
    </row>
    <row r="53" spans="1:11">
      <c r="B53" s="51" t="s">
        <v>90</v>
      </c>
      <c r="C53" s="51" t="s">
        <v>38</v>
      </c>
      <c r="D53" s="52">
        <v>685492</v>
      </c>
      <c r="E53" s="52">
        <v>52020</v>
      </c>
      <c r="F53" s="52">
        <v>23401865</v>
      </c>
      <c r="G53" s="52">
        <v>1217365</v>
      </c>
      <c r="H53" s="52">
        <v>835541</v>
      </c>
      <c r="I53" s="52">
        <v>52020</v>
      </c>
      <c r="J53" s="52">
        <v>23401865</v>
      </c>
      <c r="K53" s="52">
        <v>1217365</v>
      </c>
    </row>
    <row r="54" spans="1:11">
      <c r="B54" s="51" t="s">
        <v>91</v>
      </c>
      <c r="C54" s="51" t="s">
        <v>38</v>
      </c>
      <c r="D54" s="52">
        <v>1082118</v>
      </c>
      <c r="E54" s="53">
        <v>0</v>
      </c>
      <c r="F54" s="53">
        <v>0</v>
      </c>
      <c r="G54" s="53">
        <v>0</v>
      </c>
      <c r="H54" s="52">
        <v>1348709</v>
      </c>
      <c r="I54" s="53">
        <v>0</v>
      </c>
      <c r="J54" s="53">
        <v>0</v>
      </c>
      <c r="K54" s="53">
        <v>0</v>
      </c>
    </row>
    <row r="55" spans="1:11">
      <c r="B55" s="51" t="s">
        <v>92</v>
      </c>
      <c r="C55" s="51" t="s">
        <v>38</v>
      </c>
      <c r="D55" s="53">
        <v>0</v>
      </c>
      <c r="E55" s="52">
        <v>384587</v>
      </c>
      <c r="F55" s="52">
        <v>6215127</v>
      </c>
      <c r="G55" s="52">
        <v>2390257</v>
      </c>
      <c r="H55" s="53">
        <v>0</v>
      </c>
      <c r="I55" s="52">
        <v>575921</v>
      </c>
      <c r="J55" s="52">
        <v>17011302</v>
      </c>
      <c r="K55" s="52">
        <v>9797166</v>
      </c>
    </row>
    <row r="56" spans="1:11" ht="39">
      <c r="B56" s="51" t="s">
        <v>93</v>
      </c>
      <c r="C56" s="51" t="s">
        <v>38</v>
      </c>
      <c r="D56" s="53">
        <v>0</v>
      </c>
      <c r="E56" s="52">
        <v>681252</v>
      </c>
      <c r="F56" s="52">
        <v>18358070</v>
      </c>
      <c r="G56" s="52">
        <v>12506472</v>
      </c>
      <c r="H56" s="53">
        <v>0</v>
      </c>
      <c r="I56" s="52">
        <v>721502</v>
      </c>
      <c r="J56" s="52">
        <v>18628119</v>
      </c>
      <c r="K56" s="52">
        <v>13440225</v>
      </c>
    </row>
    <row r="57" spans="1:11">
      <c r="B57" s="51" t="s">
        <v>39</v>
      </c>
      <c r="C57" s="51"/>
      <c r="D57" s="51"/>
      <c r="E57" s="51"/>
      <c r="F57" s="51"/>
      <c r="G57" s="52">
        <v>16114094</v>
      </c>
      <c r="H57" s="51"/>
      <c r="I57" s="51"/>
      <c r="J57" s="51"/>
      <c r="K57" s="52">
        <v>24454756</v>
      </c>
    </row>
    <row r="59" spans="1:11" ht="15" customHeight="1">
      <c r="A59" s="50" t="s">
        <v>113</v>
      </c>
      <c r="B59" s="93" t="s">
        <v>82</v>
      </c>
      <c r="C59" s="93"/>
      <c r="D59" s="93" t="s">
        <v>104</v>
      </c>
      <c r="E59" s="93"/>
      <c r="F59" s="93"/>
      <c r="G59" s="93"/>
      <c r="H59" s="93" t="s">
        <v>103</v>
      </c>
      <c r="I59" s="93"/>
      <c r="J59" s="93"/>
      <c r="K59" s="93"/>
    </row>
    <row r="60" spans="1:11" ht="39">
      <c r="B60" s="56" t="s">
        <v>85</v>
      </c>
      <c r="C60" s="56" t="s">
        <v>37</v>
      </c>
      <c r="D60" s="56" t="s">
        <v>86</v>
      </c>
      <c r="E60" s="56" t="s">
        <v>87</v>
      </c>
      <c r="F60" s="56" t="s">
        <v>88</v>
      </c>
      <c r="G60" s="56" t="s">
        <v>89</v>
      </c>
      <c r="H60" s="56" t="s">
        <v>86</v>
      </c>
      <c r="I60" s="56" t="s">
        <v>87</v>
      </c>
      <c r="J60" s="56" t="s">
        <v>88</v>
      </c>
      <c r="K60" s="56" t="s">
        <v>89</v>
      </c>
    </row>
    <row r="61" spans="1:11">
      <c r="B61" s="51" t="s">
        <v>90</v>
      </c>
      <c r="C61" s="51" t="s">
        <v>38</v>
      </c>
      <c r="D61" s="52">
        <v>549546</v>
      </c>
      <c r="E61" s="52">
        <v>42670</v>
      </c>
      <c r="F61" s="52">
        <v>25397586</v>
      </c>
      <c r="G61" s="52">
        <v>1083715</v>
      </c>
      <c r="H61" s="52">
        <v>685492</v>
      </c>
      <c r="I61" s="52">
        <v>52020</v>
      </c>
      <c r="J61" s="52">
        <v>23401865</v>
      </c>
      <c r="K61" s="52">
        <v>1217365</v>
      </c>
    </row>
    <row r="62" spans="1:11">
      <c r="B62" s="51" t="s">
        <v>91</v>
      </c>
      <c r="C62" s="51" t="s">
        <v>38</v>
      </c>
      <c r="D62" s="52">
        <v>859393</v>
      </c>
      <c r="E62" s="53">
        <v>0</v>
      </c>
      <c r="F62" s="53">
        <v>0</v>
      </c>
      <c r="G62" s="53">
        <v>0</v>
      </c>
      <c r="H62" s="52">
        <v>1082118</v>
      </c>
      <c r="I62" s="53">
        <v>0</v>
      </c>
      <c r="J62" s="53">
        <v>0</v>
      </c>
      <c r="K62" s="53">
        <v>0</v>
      </c>
    </row>
    <row r="63" spans="1:11">
      <c r="B63" s="51" t="s">
        <v>92</v>
      </c>
      <c r="C63" s="51" t="s">
        <v>38</v>
      </c>
      <c r="D63" s="53">
        <v>0</v>
      </c>
      <c r="E63" s="52">
        <v>237772</v>
      </c>
      <c r="F63" s="52">
        <v>6227663</v>
      </c>
      <c r="G63" s="52">
        <v>1480764</v>
      </c>
      <c r="H63" s="53">
        <v>0</v>
      </c>
      <c r="I63" s="52">
        <v>384587</v>
      </c>
      <c r="J63" s="52">
        <v>6215127</v>
      </c>
      <c r="K63" s="52">
        <v>2390257</v>
      </c>
    </row>
    <row r="64" spans="1:11" ht="39">
      <c r="B64" s="51" t="s">
        <v>93</v>
      </c>
      <c r="C64" s="51" t="s">
        <v>38</v>
      </c>
      <c r="D64" s="53">
        <v>0</v>
      </c>
      <c r="E64" s="52">
        <v>552669</v>
      </c>
      <c r="F64" s="52">
        <v>18590755</v>
      </c>
      <c r="G64" s="52">
        <v>10274534</v>
      </c>
      <c r="H64" s="53">
        <v>0</v>
      </c>
      <c r="I64" s="52">
        <v>681252</v>
      </c>
      <c r="J64" s="52">
        <v>18358070</v>
      </c>
      <c r="K64" s="52">
        <v>12506472</v>
      </c>
    </row>
    <row r="65" spans="1:11">
      <c r="B65" s="51" t="s">
        <v>39</v>
      </c>
      <c r="C65" s="51"/>
      <c r="D65" s="51"/>
      <c r="E65" s="51"/>
      <c r="F65" s="51"/>
      <c r="G65" s="52">
        <v>12839013</v>
      </c>
      <c r="H65" s="51"/>
      <c r="I65" s="51"/>
      <c r="J65" s="51"/>
      <c r="K65" s="52">
        <v>16114094</v>
      </c>
    </row>
    <row r="67" spans="1:11" ht="15" customHeight="1">
      <c r="A67" s="50" t="s">
        <v>112</v>
      </c>
      <c r="B67" s="93" t="s">
        <v>82</v>
      </c>
      <c r="C67" s="93"/>
      <c r="D67" s="93" t="s">
        <v>105</v>
      </c>
      <c r="E67" s="93"/>
      <c r="F67" s="93"/>
      <c r="G67" s="93"/>
      <c r="H67" s="93" t="s">
        <v>104</v>
      </c>
      <c r="I67" s="93"/>
      <c r="J67" s="93"/>
      <c r="K67" s="93"/>
    </row>
    <row r="68" spans="1:11" ht="39">
      <c r="B68" s="56" t="s">
        <v>85</v>
      </c>
      <c r="C68" s="56" t="s">
        <v>37</v>
      </c>
      <c r="D68" s="56" t="s">
        <v>86</v>
      </c>
      <c r="E68" s="56" t="s">
        <v>87</v>
      </c>
      <c r="F68" s="56" t="s">
        <v>88</v>
      </c>
      <c r="G68" s="56" t="s">
        <v>89</v>
      </c>
      <c r="H68" s="56" t="s">
        <v>86</v>
      </c>
      <c r="I68" s="56" t="s">
        <v>87</v>
      </c>
      <c r="J68" s="56" t="s">
        <v>88</v>
      </c>
      <c r="K68" s="56" t="s">
        <v>89</v>
      </c>
    </row>
    <row r="69" spans="1:11" ht="39">
      <c r="B69" s="51" t="s">
        <v>90</v>
      </c>
      <c r="C69" s="51" t="s">
        <v>38</v>
      </c>
      <c r="D69" s="52">
        <v>443373</v>
      </c>
      <c r="E69" s="52">
        <v>42670</v>
      </c>
      <c r="F69" s="52">
        <v>25397586</v>
      </c>
      <c r="G69" s="52">
        <v>1083715</v>
      </c>
      <c r="H69" s="52">
        <v>549546</v>
      </c>
      <c r="I69" s="52">
        <v>42670</v>
      </c>
      <c r="J69" s="52">
        <v>25397586</v>
      </c>
      <c r="K69" s="52">
        <v>1083715</v>
      </c>
    </row>
    <row r="70" spans="1:11">
      <c r="B70" s="51" t="s">
        <v>91</v>
      </c>
      <c r="C70" s="51" t="s">
        <v>38</v>
      </c>
      <c r="D70" s="52">
        <v>690081</v>
      </c>
      <c r="E70" s="53">
        <v>0</v>
      </c>
      <c r="F70" s="53">
        <v>0</v>
      </c>
      <c r="G70" s="53">
        <v>0</v>
      </c>
      <c r="H70" s="52">
        <v>859393</v>
      </c>
      <c r="I70" s="53">
        <v>0</v>
      </c>
      <c r="J70" s="53">
        <v>0</v>
      </c>
      <c r="K70" s="53">
        <v>0</v>
      </c>
    </row>
    <row r="71" spans="1:11">
      <c r="B71" s="51" t="s">
        <v>92</v>
      </c>
      <c r="C71" s="51" t="s">
        <v>38</v>
      </c>
      <c r="D71" s="53">
        <v>0</v>
      </c>
      <c r="E71" s="52">
        <v>122538</v>
      </c>
      <c r="F71" s="52">
        <v>6276649</v>
      </c>
      <c r="G71" s="52">
        <v>769128</v>
      </c>
      <c r="H71" s="53">
        <v>0</v>
      </c>
      <c r="I71" s="52">
        <v>237772</v>
      </c>
      <c r="J71" s="52">
        <v>6227663</v>
      </c>
      <c r="K71" s="52">
        <v>1480764</v>
      </c>
    </row>
    <row r="72" spans="1:11" ht="39">
      <c r="B72" s="51" t="s">
        <v>93</v>
      </c>
      <c r="C72" s="51" t="s">
        <v>38</v>
      </c>
      <c r="D72" s="53">
        <v>0</v>
      </c>
      <c r="E72" s="52">
        <v>409098</v>
      </c>
      <c r="F72" s="52">
        <v>19111849</v>
      </c>
      <c r="G72" s="52">
        <v>7818619</v>
      </c>
      <c r="H72" s="53">
        <v>0</v>
      </c>
      <c r="I72" s="52">
        <v>552669</v>
      </c>
      <c r="J72" s="52">
        <v>18590755</v>
      </c>
      <c r="K72" s="52">
        <v>10274534</v>
      </c>
    </row>
    <row r="73" spans="1:11">
      <c r="B73" s="51" t="s">
        <v>39</v>
      </c>
      <c r="C73" s="51"/>
      <c r="D73" s="51"/>
      <c r="E73" s="51"/>
      <c r="F73" s="51"/>
      <c r="G73" s="52">
        <v>9671462</v>
      </c>
      <c r="H73" s="51"/>
      <c r="I73" s="51"/>
      <c r="J73" s="51"/>
      <c r="K73" s="52">
        <v>12839013</v>
      </c>
    </row>
    <row r="75" spans="1:11" ht="15" customHeight="1">
      <c r="A75" s="50" t="s">
        <v>111</v>
      </c>
      <c r="B75" s="93" t="s">
        <v>82</v>
      </c>
      <c r="C75" s="93"/>
      <c r="D75" s="93" t="s">
        <v>106</v>
      </c>
      <c r="E75" s="93"/>
      <c r="F75" s="93"/>
      <c r="G75" s="93"/>
      <c r="H75" s="93" t="s">
        <v>105</v>
      </c>
      <c r="I75" s="93"/>
      <c r="J75" s="93"/>
      <c r="K75" s="93"/>
    </row>
    <row r="76" spans="1:11" ht="39">
      <c r="B76" s="56" t="s">
        <v>85</v>
      </c>
      <c r="C76" s="56" t="s">
        <v>37</v>
      </c>
      <c r="D76" s="56" t="s">
        <v>107</v>
      </c>
      <c r="E76" s="56" t="s">
        <v>108</v>
      </c>
      <c r="F76" s="56" t="s">
        <v>88</v>
      </c>
      <c r="G76" s="56" t="s">
        <v>89</v>
      </c>
      <c r="H76" s="56" t="s">
        <v>107</v>
      </c>
      <c r="I76" s="56" t="s">
        <v>108</v>
      </c>
      <c r="J76" s="56" t="s">
        <v>88</v>
      </c>
      <c r="K76" s="56" t="s">
        <v>89</v>
      </c>
    </row>
    <row r="77" spans="1:11" ht="39">
      <c r="B77" s="51" t="s">
        <v>90</v>
      </c>
      <c r="C77" s="51" t="s">
        <v>38</v>
      </c>
      <c r="D77" s="52">
        <v>269568</v>
      </c>
      <c r="E77" s="52">
        <v>42670</v>
      </c>
      <c r="F77" s="52">
        <v>25397586</v>
      </c>
      <c r="G77" s="52">
        <v>1083715</v>
      </c>
      <c r="H77" s="52">
        <v>443373</v>
      </c>
      <c r="I77" s="52">
        <v>42670</v>
      </c>
      <c r="J77" s="52">
        <v>25397586</v>
      </c>
      <c r="K77" s="52">
        <v>1083715</v>
      </c>
    </row>
    <row r="78" spans="1:11">
      <c r="B78" s="51" t="s">
        <v>91</v>
      </c>
      <c r="C78" s="51" t="s">
        <v>38</v>
      </c>
      <c r="D78" s="52">
        <v>410692</v>
      </c>
      <c r="E78" s="53">
        <v>0</v>
      </c>
      <c r="F78" s="53">
        <v>0</v>
      </c>
      <c r="G78" s="53">
        <v>0</v>
      </c>
      <c r="H78" s="52">
        <v>690081</v>
      </c>
      <c r="I78" s="53">
        <v>0</v>
      </c>
      <c r="J78" s="53">
        <v>0</v>
      </c>
      <c r="K78" s="53">
        <v>0</v>
      </c>
    </row>
    <row r="79" spans="1:11">
      <c r="B79" s="51" t="s">
        <v>92</v>
      </c>
      <c r="C79" s="51" t="s">
        <v>38</v>
      </c>
      <c r="D79" s="53">
        <v>0</v>
      </c>
      <c r="E79" s="52">
        <v>18954</v>
      </c>
      <c r="F79" s="52">
        <v>7116282</v>
      </c>
      <c r="G79" s="52">
        <v>134882</v>
      </c>
      <c r="H79" s="53">
        <v>0</v>
      </c>
      <c r="I79" s="52">
        <v>122538</v>
      </c>
      <c r="J79" s="52">
        <v>6276649</v>
      </c>
      <c r="K79" s="52">
        <v>769128</v>
      </c>
    </row>
    <row r="80" spans="1:11" ht="39">
      <c r="B80" s="51" t="s">
        <v>93</v>
      </c>
      <c r="C80" s="51" t="s">
        <v>38</v>
      </c>
      <c r="D80" s="53">
        <v>0</v>
      </c>
      <c r="E80" s="52">
        <v>345895</v>
      </c>
      <c r="F80" s="52">
        <v>18753226</v>
      </c>
      <c r="G80" s="52">
        <v>6486647</v>
      </c>
      <c r="H80" s="53">
        <v>0</v>
      </c>
      <c r="I80" s="52">
        <v>409098</v>
      </c>
      <c r="J80" s="52">
        <v>19111849</v>
      </c>
      <c r="K80" s="52">
        <v>7818619</v>
      </c>
    </row>
    <row r="81" spans="1:11">
      <c r="B81" s="51" t="s">
        <v>39</v>
      </c>
      <c r="C81" s="51"/>
      <c r="D81" s="51"/>
      <c r="E81" s="51"/>
      <c r="F81" s="51"/>
      <c r="G81" s="52">
        <v>7705244</v>
      </c>
      <c r="H81" s="51"/>
      <c r="I81" s="51"/>
      <c r="J81" s="51"/>
      <c r="K81" s="52">
        <v>9671462</v>
      </c>
    </row>
    <row r="83" spans="1:11" ht="15" customHeight="1">
      <c r="A83" s="50" t="s">
        <v>110</v>
      </c>
      <c r="B83" s="93" t="s">
        <v>82</v>
      </c>
      <c r="C83" s="93"/>
      <c r="D83" s="93" t="s">
        <v>109</v>
      </c>
      <c r="E83" s="93"/>
      <c r="F83" s="93"/>
      <c r="G83" s="93"/>
      <c r="H83" s="93" t="s">
        <v>106</v>
      </c>
      <c r="I83" s="93"/>
      <c r="J83" s="93"/>
      <c r="K83" s="93"/>
    </row>
    <row r="84" spans="1:11" ht="39">
      <c r="B84" s="56" t="s">
        <v>85</v>
      </c>
      <c r="C84" s="56" t="s">
        <v>37</v>
      </c>
      <c r="D84" s="56" t="s">
        <v>107</v>
      </c>
      <c r="E84" s="56" t="s">
        <v>108</v>
      </c>
      <c r="F84" s="56" t="s">
        <v>88</v>
      </c>
      <c r="G84" s="56" t="s">
        <v>89</v>
      </c>
      <c r="H84" s="56" t="s">
        <v>107</v>
      </c>
      <c r="I84" s="56" t="s">
        <v>108</v>
      </c>
      <c r="J84" s="56" t="s">
        <v>88</v>
      </c>
      <c r="K84" s="56" t="s">
        <v>89</v>
      </c>
    </row>
    <row r="85" spans="1:11" ht="39">
      <c r="B85" s="51" t="s">
        <v>90</v>
      </c>
      <c r="C85" s="51" t="s">
        <v>38</v>
      </c>
      <c r="D85" s="52">
        <v>120067</v>
      </c>
      <c r="E85" s="52">
        <v>27624</v>
      </c>
      <c r="F85" s="52">
        <v>25239031</v>
      </c>
      <c r="G85" s="52">
        <v>697203</v>
      </c>
      <c r="H85" s="52">
        <v>269568</v>
      </c>
      <c r="I85" s="52">
        <v>42670</v>
      </c>
      <c r="J85" s="52">
        <v>25397586</v>
      </c>
      <c r="K85" s="52">
        <v>1083715</v>
      </c>
    </row>
    <row r="86" spans="1:11">
      <c r="B86" s="51" t="s">
        <v>91</v>
      </c>
      <c r="C86" s="51" t="s">
        <v>38</v>
      </c>
      <c r="D86" s="52">
        <v>184332</v>
      </c>
      <c r="E86" s="53">
        <v>0</v>
      </c>
      <c r="F86" s="53">
        <v>0</v>
      </c>
      <c r="G86" s="53">
        <v>0</v>
      </c>
      <c r="H86" s="52">
        <v>410692</v>
      </c>
      <c r="I86" s="53">
        <v>0</v>
      </c>
      <c r="J86" s="53">
        <v>0</v>
      </c>
      <c r="K86" s="53">
        <v>0</v>
      </c>
    </row>
    <row r="87" spans="1:11">
      <c r="B87" s="51" t="s">
        <v>92</v>
      </c>
      <c r="C87" s="51" t="s">
        <v>38</v>
      </c>
      <c r="D87" s="53">
        <v>0</v>
      </c>
      <c r="E87" s="52">
        <v>10162</v>
      </c>
      <c r="F87" s="52">
        <v>6551565</v>
      </c>
      <c r="G87" s="52">
        <v>66577</v>
      </c>
      <c r="H87" s="53">
        <v>0</v>
      </c>
      <c r="I87" s="52">
        <v>18954</v>
      </c>
      <c r="J87" s="52">
        <v>7116282</v>
      </c>
      <c r="K87" s="52">
        <v>134882</v>
      </c>
    </row>
    <row r="88" spans="1:11" ht="39">
      <c r="B88" s="51" t="s">
        <v>93</v>
      </c>
      <c r="C88" s="51" t="s">
        <v>38</v>
      </c>
      <c r="D88" s="53">
        <v>0</v>
      </c>
      <c r="E88" s="52">
        <v>214894</v>
      </c>
      <c r="F88" s="52">
        <v>18321814</v>
      </c>
      <c r="G88" s="52">
        <v>3937248</v>
      </c>
      <c r="H88" s="53">
        <v>0</v>
      </c>
      <c r="I88" s="52">
        <v>345895</v>
      </c>
      <c r="J88" s="52">
        <v>18753226</v>
      </c>
      <c r="K88" s="52">
        <v>6486647</v>
      </c>
    </row>
    <row r="89" spans="1:11">
      <c r="B89" s="51" t="s">
        <v>39</v>
      </c>
      <c r="C89" s="51"/>
      <c r="D89" s="51"/>
      <c r="E89" s="51"/>
      <c r="F89" s="51"/>
      <c r="G89" s="52">
        <v>4701028</v>
      </c>
      <c r="H89" s="51"/>
      <c r="I89" s="51"/>
      <c r="J89" s="51"/>
      <c r="K89" s="52">
        <v>7705244</v>
      </c>
    </row>
  </sheetData>
  <mergeCells count="36">
    <mergeCell ref="B2:C2"/>
    <mergeCell ref="D2:G2"/>
    <mergeCell ref="H2:J2"/>
    <mergeCell ref="B35:C35"/>
    <mergeCell ref="D35:G35"/>
    <mergeCell ref="H35:K35"/>
    <mergeCell ref="B27:C27"/>
    <mergeCell ref="D27:G27"/>
    <mergeCell ref="H27:K27"/>
    <mergeCell ref="B3:C3"/>
    <mergeCell ref="D3:G3"/>
    <mergeCell ref="H3:K3"/>
    <mergeCell ref="H19:K19"/>
    <mergeCell ref="B19:C19"/>
    <mergeCell ref="D19:G19"/>
    <mergeCell ref="B11:C11"/>
    <mergeCell ref="B83:C83"/>
    <mergeCell ref="D83:G83"/>
    <mergeCell ref="H83:K83"/>
    <mergeCell ref="B75:C75"/>
    <mergeCell ref="D75:G75"/>
    <mergeCell ref="H75:K75"/>
    <mergeCell ref="D11:G11"/>
    <mergeCell ref="H11:K11"/>
    <mergeCell ref="B67:C67"/>
    <mergeCell ref="D67:G67"/>
    <mergeCell ref="H67:K67"/>
    <mergeCell ref="B59:C59"/>
    <mergeCell ref="D59:G59"/>
    <mergeCell ref="H59:K59"/>
    <mergeCell ref="D51:G51"/>
    <mergeCell ref="H51:K51"/>
    <mergeCell ref="B43:C43"/>
    <mergeCell ref="D43:G43"/>
    <mergeCell ref="H43:K43"/>
    <mergeCell ref="B51:C5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rightToLeft="1" topLeftCell="B1" workbookViewId="0">
      <selection activeCell="D12" sqref="D12"/>
    </sheetView>
  </sheetViews>
  <sheetFormatPr defaultRowHeight="15"/>
  <cols>
    <col min="1" max="1" width="15.28515625" bestFit="1" customWidth="1"/>
    <col min="2" max="2" width="41" customWidth="1"/>
    <col min="3" max="3" width="9.42578125" bestFit="1" customWidth="1"/>
    <col min="4" max="4" width="10.85546875" bestFit="1" customWidth="1"/>
    <col min="5" max="5" width="11.140625" bestFit="1" customWidth="1"/>
  </cols>
  <sheetData>
    <row r="1" spans="1:5" ht="15.75" thickBot="1"/>
    <row r="2" spans="1:5" ht="15.75" thickBot="1">
      <c r="B2" s="41" t="s">
        <v>68</v>
      </c>
      <c r="C2" s="41" t="s">
        <v>38</v>
      </c>
      <c r="D2" s="44">
        <f>D3+D4-D5</f>
        <v>369348</v>
      </c>
    </row>
    <row r="3" spans="1:5" ht="15.75" thickBot="1">
      <c r="B3" s="41" t="s">
        <v>69</v>
      </c>
      <c r="C3" s="41" t="s">
        <v>38</v>
      </c>
      <c r="D3" s="44">
        <v>83809</v>
      </c>
    </row>
    <row r="4" spans="1:5" ht="15.75" thickBot="1">
      <c r="B4" s="41" t="s">
        <v>70</v>
      </c>
      <c r="C4" s="41" t="s">
        <v>38</v>
      </c>
      <c r="D4" s="44">
        <v>2841763</v>
      </c>
    </row>
    <row r="5" spans="1:5" ht="15.75" thickBot="1">
      <c r="B5" s="41" t="s">
        <v>71</v>
      </c>
      <c r="C5" s="41" t="s">
        <v>38</v>
      </c>
      <c r="D5" s="44">
        <v>2556224</v>
      </c>
    </row>
    <row r="6" spans="1:5">
      <c r="B6" s="41" t="s">
        <v>67</v>
      </c>
      <c r="C6" s="41" t="s">
        <v>38</v>
      </c>
      <c r="D6" s="44">
        <f>panel!D6-D2+D3</f>
        <v>2497461</v>
      </c>
    </row>
    <row r="7" spans="1:5" ht="15.75" thickBot="1"/>
    <row r="8" spans="1:5" ht="15.75" thickBot="1">
      <c r="B8" s="41" t="s">
        <v>77</v>
      </c>
      <c r="C8" s="41" t="s">
        <v>38</v>
      </c>
      <c r="D8" s="44">
        <f>D9+D10-D11-D13</f>
        <v>27434</v>
      </c>
    </row>
    <row r="9" spans="1:5" ht="15.75" thickBot="1">
      <c r="B9" s="41" t="s">
        <v>76</v>
      </c>
      <c r="C9" s="41" t="s">
        <v>38</v>
      </c>
      <c r="D9" s="44">
        <v>33199</v>
      </c>
    </row>
    <row r="10" spans="1:5" ht="15.75" thickBot="1">
      <c r="B10" s="41" t="s">
        <v>75</v>
      </c>
      <c r="C10" s="41" t="s">
        <v>38</v>
      </c>
      <c r="D10" s="44">
        <v>1781163</v>
      </c>
    </row>
    <row r="11" spans="1:5" ht="15.75" thickBot="1">
      <c r="B11" s="41" t="s">
        <v>74</v>
      </c>
      <c r="C11" s="41" t="s">
        <v>38</v>
      </c>
      <c r="D11" s="44">
        <v>163022</v>
      </c>
    </row>
    <row r="12" spans="1:5" ht="15.75" thickBot="1">
      <c r="B12" s="41" t="s">
        <v>73</v>
      </c>
      <c r="C12" s="41" t="s">
        <v>38</v>
      </c>
      <c r="D12" s="44">
        <f>D6*panel!D14</f>
        <v>1426050.2309999999</v>
      </c>
    </row>
    <row r="13" spans="1:5">
      <c r="B13" s="41" t="s">
        <v>78</v>
      </c>
      <c r="C13" s="41" t="s">
        <v>38</v>
      </c>
      <c r="D13" s="44">
        <v>1623906</v>
      </c>
    </row>
    <row r="16" spans="1:5" ht="15.75">
      <c r="A16" s="59"/>
      <c r="B16" s="95" t="s">
        <v>84</v>
      </c>
      <c r="C16" s="95"/>
      <c r="D16" s="95"/>
      <c r="E16" s="95"/>
    </row>
    <row r="17" spans="1:5" ht="50.25" customHeight="1">
      <c r="A17" s="59"/>
      <c r="B17" s="60" t="s">
        <v>86</v>
      </c>
      <c r="C17" s="60" t="s">
        <v>87</v>
      </c>
      <c r="D17" s="60" t="s">
        <v>88</v>
      </c>
      <c r="E17" s="60" t="s">
        <v>89</v>
      </c>
    </row>
    <row r="18" spans="1:5" ht="24" customHeight="1">
      <c r="A18" s="61" t="s">
        <v>90</v>
      </c>
      <c r="B18" s="62">
        <v>1781163</v>
      </c>
      <c r="C18" s="62">
        <v>163023</v>
      </c>
      <c r="D18" s="62">
        <v>18135864</v>
      </c>
      <c r="E18" s="62">
        <v>2956563</v>
      </c>
    </row>
    <row r="19" spans="1:5" ht="17.25">
      <c r="A19" s="61" t="s">
        <v>91</v>
      </c>
      <c r="B19" s="62">
        <v>2841762</v>
      </c>
      <c r="C19" s="63">
        <v>0</v>
      </c>
      <c r="D19" s="63">
        <v>0</v>
      </c>
      <c r="E19" s="63">
        <v>0</v>
      </c>
    </row>
    <row r="20" spans="1:5" ht="24.75" customHeight="1">
      <c r="A20" s="61" t="s">
        <v>92</v>
      </c>
      <c r="B20" s="63">
        <v>0</v>
      </c>
      <c r="C20" s="62">
        <v>907040</v>
      </c>
      <c r="D20" s="62">
        <v>16367159</v>
      </c>
      <c r="E20" s="62">
        <v>14845668</v>
      </c>
    </row>
    <row r="21" spans="1:5" ht="25.5" customHeight="1">
      <c r="A21" s="61" t="s">
        <v>93</v>
      </c>
      <c r="B21" s="63">
        <v>0</v>
      </c>
      <c r="C21" s="62">
        <v>1649183</v>
      </c>
      <c r="D21" s="62">
        <v>20672571</v>
      </c>
      <c r="E21" s="62">
        <v>34092853</v>
      </c>
    </row>
    <row r="22" spans="1:5" ht="19.5" customHeight="1">
      <c r="A22" s="61" t="s">
        <v>39</v>
      </c>
      <c r="B22" s="61"/>
      <c r="C22" s="61"/>
      <c r="D22" s="61"/>
      <c r="E22" s="62">
        <v>51895084</v>
      </c>
    </row>
  </sheetData>
  <mergeCells count="1">
    <mergeCell ref="B16:E1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Z47"/>
  <sheetViews>
    <sheetView rightToLeft="1" topLeftCell="A22" zoomScale="80" zoomScaleNormal="80" workbookViewId="0">
      <selection activeCell="C47" sqref="C47"/>
    </sheetView>
  </sheetViews>
  <sheetFormatPr defaultRowHeight="15"/>
  <cols>
    <col min="2" max="2" width="32" customWidth="1"/>
    <col min="3" max="3" width="10.5703125" customWidth="1"/>
    <col min="4" max="4" width="15.85546875" bestFit="1" customWidth="1"/>
    <col min="5" max="5" width="13.140625" bestFit="1" customWidth="1"/>
    <col min="6" max="6" width="19.5703125" bestFit="1" customWidth="1"/>
    <col min="7" max="7" width="24" customWidth="1"/>
    <col min="8" max="9" width="14.28515625" bestFit="1" customWidth="1"/>
    <col min="16" max="16" width="14.28515625" bestFit="1" customWidth="1"/>
  </cols>
  <sheetData>
    <row r="2" spans="2:9" ht="15.75" thickBot="1">
      <c r="B2" t="s">
        <v>134</v>
      </c>
      <c r="C2" t="s">
        <v>37</v>
      </c>
    </row>
    <row r="3" spans="2:9" ht="15.75" thickBot="1">
      <c r="B3" s="70" t="s">
        <v>155</v>
      </c>
      <c r="C3" s="71" t="s">
        <v>38</v>
      </c>
      <c r="D3">
        <v>1781163</v>
      </c>
    </row>
    <row r="4" spans="2:9">
      <c r="B4" s="70" t="s">
        <v>133</v>
      </c>
      <c r="C4" s="71" t="s">
        <v>38</v>
      </c>
      <c r="D4" s="78">
        <f>anbardari!D12</f>
        <v>1426050.2309999999</v>
      </c>
    </row>
    <row r="13" spans="2:9">
      <c r="B13" t="s">
        <v>153</v>
      </c>
    </row>
    <row r="15" spans="2:9" ht="15.75">
      <c r="B15" s="96" t="s">
        <v>82</v>
      </c>
      <c r="C15" s="96" t="s">
        <v>37</v>
      </c>
      <c r="D15" s="96" t="s">
        <v>135</v>
      </c>
      <c r="E15" s="96"/>
      <c r="F15" s="96"/>
      <c r="G15" s="80"/>
      <c r="H15" s="80"/>
      <c r="I15" s="81"/>
    </row>
    <row r="16" spans="2:9" ht="15.75">
      <c r="B16" s="96"/>
      <c r="C16" s="96"/>
      <c r="D16" s="81" t="s">
        <v>136</v>
      </c>
      <c r="E16" s="81" t="s">
        <v>118</v>
      </c>
      <c r="F16" s="81" t="s">
        <v>137</v>
      </c>
      <c r="G16" s="80"/>
      <c r="H16" s="80"/>
      <c r="I16" s="81"/>
    </row>
    <row r="17" spans="2:26" ht="15.75">
      <c r="B17" s="96"/>
      <c r="C17" s="96"/>
      <c r="D17" s="81"/>
      <c r="E17" s="81" t="s">
        <v>138</v>
      </c>
      <c r="F17" s="81" t="s">
        <v>139</v>
      </c>
      <c r="G17" s="80"/>
      <c r="H17" s="80"/>
      <c r="I17" s="81"/>
    </row>
    <row r="18" spans="2:26" ht="16.5" thickBot="1">
      <c r="B18" s="96"/>
      <c r="C18" s="96"/>
      <c r="D18" s="82"/>
      <c r="E18" s="82"/>
      <c r="F18" s="82"/>
      <c r="G18" s="81" t="s">
        <v>154</v>
      </c>
      <c r="H18" s="81" t="s">
        <v>156</v>
      </c>
      <c r="I18" s="81" t="s">
        <v>137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2:26" ht="15.75" thickBot="1">
      <c r="B19" s="70" t="s">
        <v>140</v>
      </c>
      <c r="C19" s="72"/>
      <c r="D19" s="74"/>
      <c r="E19" s="75"/>
      <c r="F19" s="74"/>
      <c r="K19" s="72"/>
      <c r="L19" s="72"/>
      <c r="M19" s="73"/>
      <c r="N19" s="72"/>
      <c r="O19" s="73"/>
      <c r="P19" s="74"/>
      <c r="Q19" s="75"/>
      <c r="R19" s="74"/>
      <c r="S19" s="74"/>
      <c r="T19" s="75"/>
      <c r="U19" s="74"/>
      <c r="V19" s="73"/>
      <c r="W19" s="72"/>
      <c r="X19" s="73"/>
    </row>
    <row r="20" spans="2:26" ht="18" thickBot="1">
      <c r="B20" s="70" t="s">
        <v>141</v>
      </c>
      <c r="C20" s="79" t="s">
        <v>142</v>
      </c>
      <c r="D20" s="77">
        <f>G20/$D$3*$D$4</f>
        <v>1105364630.9980614</v>
      </c>
      <c r="E20" s="77">
        <f>panel!D13*panel!D3/10</f>
        <v>12000</v>
      </c>
      <c r="F20" s="77">
        <f>E20*D20/1000000</f>
        <v>13264375.571976736</v>
      </c>
      <c r="G20" s="77">
        <v>1380620780</v>
      </c>
      <c r="H20" s="77">
        <v>8836.81</v>
      </c>
      <c r="I20">
        <f>H20*G20/1000000</f>
        <v>12200283.514911799</v>
      </c>
      <c r="K20" s="72"/>
      <c r="L20" s="72"/>
      <c r="M20" s="73"/>
      <c r="N20" s="72"/>
      <c r="O20" s="73"/>
      <c r="P20" s="74"/>
      <c r="Q20" s="75"/>
      <c r="R20" s="74"/>
      <c r="S20" s="74"/>
      <c r="T20" s="75"/>
      <c r="U20" s="74"/>
      <c r="V20" s="73"/>
      <c r="W20" s="72"/>
      <c r="X20" s="73"/>
    </row>
    <row r="21" spans="2:26" ht="18" thickBot="1">
      <c r="B21" s="70" t="s">
        <v>143</v>
      </c>
      <c r="C21" s="79" t="s">
        <v>144</v>
      </c>
      <c r="D21" s="77">
        <f t="shared" ref="D21:D24" si="0">G21/$D$3*$D$4</f>
        <v>394142.30717189889</v>
      </c>
      <c r="E21" s="77">
        <f>H21*1.2</f>
        <v>4605383.3999999994</v>
      </c>
      <c r="F21" s="77">
        <f t="shared" ref="F21:F24" si="1">E21*D21/1000000</f>
        <v>1815176.4386871639</v>
      </c>
      <c r="G21" s="77">
        <v>492291</v>
      </c>
      <c r="H21" s="77">
        <v>3837819.5</v>
      </c>
      <c r="I21">
        <f t="shared" ref="I21:I24" si="2">H21*G21/1000000</f>
        <v>1889323.9994745001</v>
      </c>
      <c r="K21" s="72"/>
      <c r="L21" s="72"/>
      <c r="M21" s="73"/>
      <c r="N21" s="72"/>
      <c r="O21" s="73"/>
      <c r="P21" s="74"/>
      <c r="Q21" s="75"/>
      <c r="R21" s="74"/>
      <c r="S21" s="74"/>
      <c r="T21" s="75"/>
      <c r="U21" s="74"/>
      <c r="V21" s="73"/>
      <c r="W21" s="72"/>
      <c r="X21" s="73"/>
    </row>
    <row r="22" spans="2:26" ht="18" thickBot="1">
      <c r="B22" s="70" t="s">
        <v>145</v>
      </c>
      <c r="C22" s="79" t="s">
        <v>142</v>
      </c>
      <c r="D22" s="77">
        <f t="shared" si="0"/>
        <v>252266016.32170209</v>
      </c>
      <c r="E22" s="77">
        <f>H22*1.2</f>
        <v>6021.4080000000004</v>
      </c>
      <c r="F22" s="77">
        <f t="shared" si="1"/>
        <v>1518996.6088076276</v>
      </c>
      <c r="G22" s="77">
        <v>315084900</v>
      </c>
      <c r="H22" s="77">
        <v>5017.84</v>
      </c>
      <c r="I22">
        <f t="shared" si="2"/>
        <v>1581045.6146160001</v>
      </c>
      <c r="K22" s="72"/>
      <c r="L22" s="7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2:26" ht="18" thickBot="1">
      <c r="B23" s="70" t="s">
        <v>146</v>
      </c>
      <c r="C23" s="79" t="s">
        <v>147</v>
      </c>
      <c r="D23" s="77">
        <f t="shared" si="0"/>
        <v>1280551.9759387674</v>
      </c>
      <c r="E23" s="77">
        <f>H23*1.2</f>
        <v>1152223.824</v>
      </c>
      <c r="F23" s="77">
        <f t="shared" si="1"/>
        <v>1475482.4945469226</v>
      </c>
      <c r="G23" s="77">
        <v>1599433</v>
      </c>
      <c r="H23" s="77">
        <v>960186.52</v>
      </c>
      <c r="I23">
        <f t="shared" si="2"/>
        <v>1535754.00624316</v>
      </c>
      <c r="K23" s="72"/>
      <c r="L23" s="7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2:26" ht="18" thickBot="1">
      <c r="B24" s="70" t="s">
        <v>148</v>
      </c>
      <c r="C24" s="79" t="s">
        <v>147</v>
      </c>
      <c r="D24" s="77">
        <f t="shared" si="0"/>
        <v>20547.335155953719</v>
      </c>
      <c r="E24" s="77">
        <f>H24*1.4</f>
        <v>66955829.178000003</v>
      </c>
      <c r="F24" s="77">
        <f t="shared" si="1"/>
        <v>1375763.8627651511</v>
      </c>
      <c r="G24" s="77">
        <v>25664</v>
      </c>
      <c r="H24" s="77">
        <v>47825592.270000003</v>
      </c>
      <c r="I24">
        <f t="shared" si="2"/>
        <v>1227396.00001728</v>
      </c>
      <c r="M24" s="92"/>
      <c r="N24" s="92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2:26" ht="18" thickBot="1">
      <c r="B25" s="70" t="s">
        <v>149</v>
      </c>
      <c r="C25" s="79"/>
      <c r="D25" s="77"/>
      <c r="E25" s="77"/>
      <c r="F25" s="77">
        <f>SUM(F20:F24)</f>
        <v>19449794.976783603</v>
      </c>
      <c r="G25" s="77"/>
      <c r="H25" s="77"/>
      <c r="I25">
        <f>SUM(I20:I24)</f>
        <v>18433803.135262739</v>
      </c>
      <c r="K25" s="72"/>
      <c r="L25" s="72"/>
      <c r="M25" s="92"/>
      <c r="N25" s="92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2:26" ht="18" thickBot="1">
      <c r="B26" s="70" t="s">
        <v>150</v>
      </c>
      <c r="C26" s="76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2:26" ht="18" thickBot="1">
      <c r="B27" s="70" t="s">
        <v>151</v>
      </c>
      <c r="C27" s="76"/>
      <c r="D27" s="72"/>
      <c r="E27" s="72"/>
      <c r="F27" s="74"/>
      <c r="M27" s="72"/>
      <c r="N27" s="72"/>
      <c r="O27" s="73"/>
      <c r="P27" s="72"/>
      <c r="Q27" s="73"/>
      <c r="R27" s="74"/>
      <c r="S27" s="75"/>
      <c r="T27" s="74"/>
      <c r="U27" s="74"/>
      <c r="V27" s="75"/>
      <c r="W27" s="74"/>
      <c r="X27" s="73"/>
      <c r="Y27" s="72"/>
      <c r="Z27" s="73"/>
    </row>
    <row r="28" spans="2:26" ht="17.25">
      <c r="B28" s="70" t="s">
        <v>152</v>
      </c>
      <c r="C28" s="76"/>
      <c r="F28" s="78"/>
      <c r="M28" s="72"/>
      <c r="N28" s="72"/>
      <c r="O28" s="73"/>
      <c r="P28" s="72"/>
      <c r="Q28" s="73"/>
      <c r="R28" s="74"/>
      <c r="S28" s="75"/>
      <c r="T28" s="74"/>
      <c r="U28" s="74"/>
      <c r="V28" s="75"/>
      <c r="W28" s="74"/>
      <c r="X28" s="73"/>
      <c r="Y28" s="72"/>
      <c r="Z28" s="73"/>
    </row>
    <row r="29" spans="2:26">
      <c r="M29" s="72"/>
      <c r="N29" s="72"/>
      <c r="O29" s="73"/>
      <c r="P29" s="72"/>
      <c r="Q29" s="73"/>
      <c r="R29" s="74"/>
      <c r="S29" s="75"/>
      <c r="T29" s="74"/>
      <c r="U29" s="74"/>
      <c r="V29" s="75"/>
      <c r="W29" s="74"/>
      <c r="X29" s="73"/>
      <c r="Y29" s="72"/>
      <c r="Z29" s="73"/>
    </row>
    <row r="30" spans="2:26">
      <c r="M30" s="72"/>
      <c r="N30" s="72"/>
      <c r="O30" s="73"/>
      <c r="P30" s="72"/>
      <c r="Q30" s="73"/>
      <c r="R30" s="74"/>
      <c r="S30" s="75"/>
      <c r="T30" s="74"/>
      <c r="U30" s="74"/>
      <c r="V30" s="75"/>
      <c r="W30" s="74"/>
      <c r="X30" s="73"/>
      <c r="Y30" s="72"/>
      <c r="Z30" s="73"/>
    </row>
    <row r="31" spans="2:26">
      <c r="M31" s="72"/>
      <c r="N31" s="72"/>
      <c r="O31" s="73"/>
      <c r="P31" s="72"/>
      <c r="Q31" s="73"/>
      <c r="R31" s="74"/>
      <c r="S31" s="75"/>
      <c r="T31" s="74"/>
      <c r="U31" s="74"/>
      <c r="V31" s="75"/>
      <c r="W31" s="74"/>
      <c r="X31" s="73"/>
      <c r="Y31" s="72"/>
      <c r="Z31" s="73"/>
    </row>
    <row r="32" spans="2:26" ht="15" customHeight="1">
      <c r="B32" s="92" t="s">
        <v>82</v>
      </c>
      <c r="C32" s="92" t="s">
        <v>158</v>
      </c>
      <c r="D32" s="92"/>
      <c r="E32" s="92"/>
      <c r="F32" s="92" t="s">
        <v>159</v>
      </c>
      <c r="G32" s="92"/>
      <c r="H32" s="92"/>
    </row>
    <row r="33" spans="2:26" ht="60">
      <c r="B33" s="92"/>
      <c r="C33" s="69" t="s">
        <v>160</v>
      </c>
      <c r="D33" s="69" t="s">
        <v>161</v>
      </c>
      <c r="E33" s="69" t="s">
        <v>162</v>
      </c>
      <c r="F33" s="69" t="s">
        <v>160</v>
      </c>
      <c r="G33" s="69" t="s">
        <v>161</v>
      </c>
      <c r="H33" s="69" t="s">
        <v>162</v>
      </c>
      <c r="M33" s="72"/>
      <c r="N33" s="72"/>
      <c r="O33" s="73"/>
      <c r="P33" s="73"/>
      <c r="Q33" s="73"/>
      <c r="R33" s="74"/>
      <c r="S33" s="75"/>
      <c r="T33" s="74"/>
      <c r="U33" s="74"/>
      <c r="V33" s="75"/>
      <c r="W33" s="74"/>
      <c r="X33" s="73"/>
      <c r="Y33" s="73"/>
      <c r="Z33" s="73"/>
    </row>
    <row r="34" spans="2:26">
      <c r="B34" s="72" t="s">
        <v>163</v>
      </c>
      <c r="C34">
        <v>684250</v>
      </c>
      <c r="D34">
        <v>1114955</v>
      </c>
      <c r="E34">
        <v>1149374</v>
      </c>
      <c r="F34">
        <v>85194</v>
      </c>
      <c r="G34">
        <v>109096</v>
      </c>
      <c r="H34">
        <v>143922</v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2:26">
      <c r="B35" s="72" t="s">
        <v>164</v>
      </c>
      <c r="C35">
        <v>2194419</v>
      </c>
      <c r="D35">
        <v>2690482</v>
      </c>
      <c r="E35">
        <v>2698614</v>
      </c>
      <c r="F35">
        <v>18303</v>
      </c>
      <c r="G35">
        <v>29032</v>
      </c>
      <c r="H35">
        <v>31556</v>
      </c>
    </row>
    <row r="36" spans="2:26">
      <c r="B36" s="72" t="s">
        <v>165</v>
      </c>
      <c r="C36">
        <v>820813</v>
      </c>
      <c r="D36">
        <v>1270112</v>
      </c>
      <c r="E36">
        <v>1693860</v>
      </c>
      <c r="F36">
        <v>0</v>
      </c>
      <c r="G36">
        <v>0</v>
      </c>
      <c r="H36">
        <v>0</v>
      </c>
      <c r="M36" s="72"/>
      <c r="N36" s="72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2:26">
      <c r="B37" s="72" t="s">
        <v>166</v>
      </c>
      <c r="C37">
        <v>162724</v>
      </c>
      <c r="D37">
        <v>269569</v>
      </c>
      <c r="E37">
        <v>302974</v>
      </c>
      <c r="F37">
        <v>0</v>
      </c>
      <c r="G37">
        <v>0</v>
      </c>
      <c r="H37">
        <v>0</v>
      </c>
      <c r="M37" s="72"/>
      <c r="N37" s="72"/>
      <c r="O37" s="72"/>
      <c r="P37" s="72"/>
      <c r="Q37" s="73"/>
      <c r="R37" s="72"/>
      <c r="S37" s="72"/>
      <c r="T37" s="74"/>
      <c r="U37" s="72"/>
      <c r="V37" s="72"/>
      <c r="W37" s="74"/>
      <c r="X37" s="72"/>
      <c r="Y37" s="72"/>
      <c r="Z37" s="73"/>
    </row>
    <row r="38" spans="2:26">
      <c r="B38" s="72" t="s">
        <v>167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2:26">
      <c r="B39" s="72" t="s">
        <v>168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2:26">
      <c r="B40" s="72" t="s">
        <v>169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2:26">
      <c r="B41" s="72" t="s">
        <v>170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2:26">
      <c r="B42" s="72" t="s">
        <v>171</v>
      </c>
      <c r="C42">
        <v>0</v>
      </c>
      <c r="D42">
        <v>0</v>
      </c>
      <c r="E42">
        <v>0</v>
      </c>
      <c r="F42">
        <v>66373</v>
      </c>
      <c r="G42">
        <v>143261</v>
      </c>
      <c r="H42">
        <v>631200</v>
      </c>
    </row>
    <row r="43" spans="2:26">
      <c r="B43" s="72" t="s">
        <v>172</v>
      </c>
      <c r="C43">
        <v>2498960</v>
      </c>
      <c r="D43">
        <v>5662639</v>
      </c>
      <c r="E43">
        <v>4937740</v>
      </c>
      <c r="F43">
        <v>1382876</v>
      </c>
      <c r="G43">
        <v>2836863</v>
      </c>
      <c r="H43">
        <v>2665765</v>
      </c>
    </row>
    <row r="44" spans="2:26">
      <c r="B44" s="72" t="s">
        <v>173</v>
      </c>
      <c r="C44">
        <v>6361166</v>
      </c>
      <c r="D44">
        <v>11007757</v>
      </c>
      <c r="E44">
        <v>10782562</v>
      </c>
      <c r="F44">
        <v>1552746</v>
      </c>
      <c r="G44">
        <v>3118252</v>
      </c>
      <c r="H44">
        <v>3472443</v>
      </c>
    </row>
    <row r="47" spans="2:26">
      <c r="B47" s="72" t="s">
        <v>174</v>
      </c>
      <c r="C47" s="78">
        <f>E44+F25</f>
        <v>30232356.976783603</v>
      </c>
    </row>
  </sheetData>
  <mergeCells count="13">
    <mergeCell ref="M22:M25"/>
    <mergeCell ref="N22:N25"/>
    <mergeCell ref="O22:Z22"/>
    <mergeCell ref="O23:Q23"/>
    <mergeCell ref="R23:T23"/>
    <mergeCell ref="U23:W23"/>
    <mergeCell ref="X23:Z23"/>
    <mergeCell ref="B15:B18"/>
    <mergeCell ref="C15:C18"/>
    <mergeCell ref="B32:B33"/>
    <mergeCell ref="C32:E32"/>
    <mergeCell ref="F32:H32"/>
    <mergeCell ref="D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gozaresh faalit mahane</vt:lpstr>
      <vt:lpstr>sood va ziyan</vt:lpstr>
      <vt:lpstr>panel</vt:lpstr>
      <vt:lpstr>toolid va forosh</vt:lpstr>
      <vt:lpstr>gozaresh faalit mahane 31-06-98</vt:lpstr>
      <vt:lpstr>anbardari</vt:lpstr>
      <vt:lpstr>bahaye tamam shode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2019-12-09T06:32:49Z</dcterms:modified>
</cp:coreProperties>
</file>